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65" tabRatio="840" firstSheet="1" activeTab="15"/>
  </bookViews>
  <sheets>
    <sheet name="1 н 1 д" sheetId="1" r:id="rId1"/>
    <sheet name=" 1 н 2 д " sheetId="3" r:id="rId2"/>
    <sheet name="1 н 3 д" sheetId="31" r:id="rId3"/>
    <sheet name="1 н4 д" sheetId="4" r:id="rId4"/>
    <sheet name="1н 5 д" sheetId="22" r:id="rId5"/>
    <sheet name="2 н 1 д" sheetId="27" r:id="rId6"/>
    <sheet name="2н 2 д" sheetId="6" r:id="rId7"/>
    <sheet name="2н 3 д" sheetId="7" r:id="rId8"/>
    <sheet name="2н 4 д" sheetId="8" r:id="rId9"/>
    <sheet name="2н 5д" sheetId="9" r:id="rId10"/>
    <sheet name="3н 1д" sheetId="11" r:id="rId11"/>
    <sheet name="3н 2д" sheetId="12" r:id="rId12"/>
    <sheet name="3н 3д" sheetId="13" r:id="rId13"/>
    <sheet name="3н 4д" sheetId="14" r:id="rId14"/>
    <sheet name="3нт 5д" sheetId="15" r:id="rId15"/>
    <sheet name="4н 1д" sheetId="16" r:id="rId16"/>
    <sheet name="4 н 2 д" sheetId="32" r:id="rId17"/>
    <sheet name="4н 3д" sheetId="18" r:id="rId18"/>
    <sheet name="4нт 4 д" sheetId="19" r:id="rId19"/>
    <sheet name="4н 5д" sheetId="20" r:id="rId20"/>
    <sheet name="Лист1" sheetId="28" r:id="rId21"/>
    <sheet name="Лист2" sheetId="29" r:id="rId22"/>
    <sheet name="Лист3" sheetId="30" r:id="rId23"/>
  </sheets>
  <calcPr calcId="162913"/>
</workbook>
</file>

<file path=xl/calcChain.xml><?xml version="1.0" encoding="utf-8"?>
<calcChain xmlns="http://schemas.openxmlformats.org/spreadsheetml/2006/main">
  <c r="I40" i="19" l="1"/>
  <c r="H40" i="19"/>
  <c r="G40" i="19"/>
  <c r="L39" i="19"/>
  <c r="K39" i="19"/>
  <c r="J39" i="19"/>
  <c r="L38" i="19"/>
  <c r="O38" i="19" s="1"/>
  <c r="K38" i="19"/>
  <c r="N38" i="19" s="1"/>
  <c r="J38" i="19"/>
  <c r="M38" i="19" s="1"/>
  <c r="L36" i="19"/>
  <c r="K36" i="19"/>
  <c r="J36" i="19"/>
  <c r="L35" i="19"/>
  <c r="K35" i="19"/>
  <c r="J35" i="19"/>
  <c r="L34" i="19"/>
  <c r="K34" i="19"/>
  <c r="J34" i="19"/>
  <c r="O33" i="19"/>
  <c r="L33" i="19"/>
  <c r="K33" i="19"/>
  <c r="N33" i="19" s="1"/>
  <c r="J33" i="19"/>
  <c r="L32" i="19"/>
  <c r="K32" i="19"/>
  <c r="J32" i="19"/>
  <c r="L31" i="19"/>
  <c r="K31" i="19"/>
  <c r="J31" i="19"/>
  <c r="L30" i="19"/>
  <c r="K30" i="19"/>
  <c r="J30" i="19"/>
  <c r="L29" i="19"/>
  <c r="K29" i="19"/>
  <c r="J29" i="19"/>
  <c r="L28" i="19"/>
  <c r="K28" i="19"/>
  <c r="J28" i="19"/>
  <c r="L27" i="19"/>
  <c r="K27" i="19"/>
  <c r="J27" i="19"/>
  <c r="L26" i="19"/>
  <c r="K26" i="19"/>
  <c r="J26" i="19"/>
  <c r="L25" i="19"/>
  <c r="K25" i="19"/>
  <c r="J25" i="19"/>
  <c r="L24" i="19"/>
  <c r="K24" i="19"/>
  <c r="J24" i="19"/>
  <c r="L23" i="19"/>
  <c r="K23" i="19"/>
  <c r="J23" i="19"/>
  <c r="L22" i="19"/>
  <c r="K22" i="19"/>
  <c r="J22" i="19"/>
  <c r="L21" i="19"/>
  <c r="K21" i="19"/>
  <c r="J21" i="19"/>
  <c r="M20" i="19"/>
  <c r="L20" i="19"/>
  <c r="K20" i="19"/>
  <c r="J20" i="19"/>
  <c r="L19" i="19"/>
  <c r="K19" i="19"/>
  <c r="J19" i="19"/>
  <c r="L18" i="19"/>
  <c r="K18" i="19"/>
  <c r="J18" i="19"/>
  <c r="L17" i="19"/>
  <c r="K17" i="19"/>
  <c r="J17" i="19"/>
  <c r="M16" i="19" s="1"/>
  <c r="L16" i="19"/>
  <c r="K16" i="19"/>
  <c r="N16" i="19" s="1"/>
  <c r="J16" i="19"/>
  <c r="I34" i="18"/>
  <c r="H34" i="18"/>
  <c r="G34" i="18"/>
  <c r="M33" i="18"/>
  <c r="L33" i="18"/>
  <c r="O33" i="18" s="1"/>
  <c r="K33" i="18"/>
  <c r="N33" i="18" s="1"/>
  <c r="J33" i="18"/>
  <c r="L32" i="18"/>
  <c r="K32" i="18"/>
  <c r="J32" i="18"/>
  <c r="L31" i="18"/>
  <c r="O31" i="18" s="1"/>
  <c r="K31" i="18"/>
  <c r="N31" i="18" s="1"/>
  <c r="J31" i="18"/>
  <c r="M31" i="18" s="1"/>
  <c r="L30" i="18"/>
  <c r="K30" i="18"/>
  <c r="J30" i="18"/>
  <c r="L29" i="18"/>
  <c r="K29" i="18"/>
  <c r="J29" i="18"/>
  <c r="L28" i="18"/>
  <c r="K28" i="18"/>
  <c r="J28" i="18"/>
  <c r="L27" i="18"/>
  <c r="K27" i="18"/>
  <c r="J27" i="18"/>
  <c r="L26" i="18"/>
  <c r="K26" i="18"/>
  <c r="N26" i="18" s="1"/>
  <c r="J26" i="18"/>
  <c r="L25" i="18"/>
  <c r="K25" i="18"/>
  <c r="J25" i="18"/>
  <c r="L24" i="18"/>
  <c r="K24" i="18"/>
  <c r="J24" i="18"/>
  <c r="L23" i="18"/>
  <c r="K23" i="18"/>
  <c r="J23" i="18"/>
  <c r="L22" i="18"/>
  <c r="K22" i="18"/>
  <c r="J22" i="18"/>
  <c r="L21" i="18"/>
  <c r="K21" i="18"/>
  <c r="J21" i="18"/>
  <c r="L20" i="18"/>
  <c r="K20" i="18"/>
  <c r="J20" i="18"/>
  <c r="L19" i="18"/>
  <c r="K19" i="18"/>
  <c r="J19" i="18"/>
  <c r="L18" i="18"/>
  <c r="K18" i="18"/>
  <c r="J18" i="18"/>
  <c r="L17" i="18"/>
  <c r="K17" i="18"/>
  <c r="J17" i="18"/>
  <c r="M16" i="18" s="1"/>
  <c r="L16" i="18"/>
  <c r="K16" i="18"/>
  <c r="N16" i="18" s="1"/>
  <c r="J16" i="18"/>
  <c r="L28" i="32"/>
  <c r="O28" i="32" s="1"/>
  <c r="K28" i="32"/>
  <c r="N28" i="32" s="1"/>
  <c r="J28" i="32"/>
  <c r="M28" i="32" s="1"/>
  <c r="L27" i="32"/>
  <c r="K27" i="32"/>
  <c r="J27" i="32"/>
  <c r="L26" i="32"/>
  <c r="K26" i="32"/>
  <c r="J26" i="32"/>
  <c r="L25" i="32"/>
  <c r="K25" i="32"/>
  <c r="N24" i="32" s="1"/>
  <c r="J25" i="32"/>
  <c r="L24" i="32"/>
  <c r="O24" i="32" s="1"/>
  <c r="K24" i="32"/>
  <c r="J24" i="32"/>
  <c r="L23" i="32"/>
  <c r="K23" i="32"/>
  <c r="J23" i="32"/>
  <c r="L22" i="32"/>
  <c r="K22" i="32"/>
  <c r="J22" i="32"/>
  <c r="L21" i="32"/>
  <c r="K21" i="32"/>
  <c r="J21" i="32"/>
  <c r="O20" i="32"/>
  <c r="L20" i="32"/>
  <c r="K20" i="32"/>
  <c r="N20" i="32" s="1"/>
  <c r="J20" i="32"/>
  <c r="L19" i="32"/>
  <c r="K19" i="32"/>
  <c r="J19" i="32"/>
  <c r="L18" i="32"/>
  <c r="K18" i="32"/>
  <c r="J18" i="32"/>
  <c r="L17" i="32"/>
  <c r="K17" i="32"/>
  <c r="J17" i="32"/>
  <c r="L16" i="32"/>
  <c r="K16" i="32"/>
  <c r="N16" i="32" s="1"/>
  <c r="J16" i="32"/>
  <c r="M16" i="32" s="1"/>
  <c r="I33" i="31"/>
  <c r="H33" i="31"/>
  <c r="G33" i="31"/>
  <c r="M32" i="31"/>
  <c r="L32" i="31"/>
  <c r="O32" i="31" s="1"/>
  <c r="K32" i="31"/>
  <c r="N32" i="31" s="1"/>
  <c r="J32" i="31"/>
  <c r="L31" i="31"/>
  <c r="O31" i="31" s="1"/>
  <c r="K31" i="31"/>
  <c r="N31" i="31" s="1"/>
  <c r="J31" i="31"/>
  <c r="M31" i="31" s="1"/>
  <c r="L30" i="31"/>
  <c r="K30" i="31"/>
  <c r="J30" i="31"/>
  <c r="O29" i="31"/>
  <c r="L29" i="31"/>
  <c r="K29" i="31"/>
  <c r="N29" i="31" s="1"/>
  <c r="J29" i="31"/>
  <c r="M29" i="31" s="1"/>
  <c r="L28" i="31"/>
  <c r="K28" i="31"/>
  <c r="J28" i="31"/>
  <c r="L27" i="31"/>
  <c r="K27" i="31"/>
  <c r="J27" i="31"/>
  <c r="L26" i="31"/>
  <c r="K26" i="31"/>
  <c r="J26" i="31"/>
  <c r="L25" i="31"/>
  <c r="K25" i="31"/>
  <c r="J25" i="31"/>
  <c r="M24" i="31"/>
  <c r="L24" i="31"/>
  <c r="K24" i="31"/>
  <c r="J24" i="31"/>
  <c r="L23" i="31"/>
  <c r="K23" i="31"/>
  <c r="J23" i="31"/>
  <c r="L22" i="31"/>
  <c r="K22" i="31"/>
  <c r="J22" i="31"/>
  <c r="L21" i="31"/>
  <c r="K21" i="31"/>
  <c r="J21" i="31"/>
  <c r="L20" i="31"/>
  <c r="K20" i="31"/>
  <c r="J20" i="31"/>
  <c r="L19" i="31"/>
  <c r="K19" i="31"/>
  <c r="J19" i="31"/>
  <c r="L18" i="31"/>
  <c r="K18" i="31"/>
  <c r="J18" i="31"/>
  <c r="L17" i="31"/>
  <c r="K17" i="31"/>
  <c r="J17" i="31"/>
  <c r="M16" i="31" s="1"/>
  <c r="L16" i="31"/>
  <c r="K16" i="31"/>
  <c r="N16" i="31" s="1"/>
  <c r="J16" i="31"/>
  <c r="L32" i="3"/>
  <c r="K32" i="3"/>
  <c r="J32" i="3"/>
  <c r="N24" i="31" l="1"/>
  <c r="N35" i="31" s="1"/>
  <c r="N36" i="31" s="1"/>
  <c r="O16" i="32"/>
  <c r="N36" i="18"/>
  <c r="N37" i="18" s="1"/>
  <c r="N20" i="19"/>
  <c r="N42" i="19" s="1"/>
  <c r="N43" i="19" s="1"/>
  <c r="O16" i="31"/>
  <c r="O24" i="31"/>
  <c r="M20" i="32"/>
  <c r="M32" i="32" s="1"/>
  <c r="M33" i="32" s="1"/>
  <c r="M24" i="32"/>
  <c r="O16" i="18"/>
  <c r="M26" i="18"/>
  <c r="O26" i="18"/>
  <c r="O16" i="19"/>
  <c r="O20" i="19"/>
  <c r="M33" i="19"/>
  <c r="M42" i="19" s="1"/>
  <c r="M43" i="19" s="1"/>
  <c r="M36" i="18"/>
  <c r="M37" i="18" s="1"/>
  <c r="O32" i="32"/>
  <c r="O33" i="32" s="1"/>
  <c r="N32" i="32"/>
  <c r="N33" i="32" s="1"/>
  <c r="M35" i="31"/>
  <c r="M36" i="31" s="1"/>
  <c r="L25" i="16"/>
  <c r="O25" i="16" s="1"/>
  <c r="K25" i="16"/>
  <c r="N25" i="16" s="1"/>
  <c r="J25" i="16"/>
  <c r="M25" i="16" s="1"/>
  <c r="L25" i="15"/>
  <c r="K25" i="15"/>
  <c r="J25" i="15"/>
  <c r="L24" i="15"/>
  <c r="K24" i="15"/>
  <c r="J24" i="15"/>
  <c r="L23" i="15"/>
  <c r="K23" i="15"/>
  <c r="J23" i="15"/>
  <c r="L22" i="15"/>
  <c r="O22" i="15" s="1"/>
  <c r="K22" i="15"/>
  <c r="N22" i="15" s="1"/>
  <c r="J22" i="15"/>
  <c r="M22" i="15" s="1"/>
  <c r="L42" i="3"/>
  <c r="K42" i="3"/>
  <c r="J42" i="3"/>
  <c r="L41" i="3"/>
  <c r="K41" i="3"/>
  <c r="J41" i="3"/>
  <c r="L40" i="3"/>
  <c r="K40" i="3"/>
  <c r="J40" i="3"/>
  <c r="L39" i="3"/>
  <c r="K39" i="3"/>
  <c r="J39" i="3"/>
  <c r="J43" i="3"/>
  <c r="K43" i="3"/>
  <c r="N43" i="3" s="1"/>
  <c r="L43" i="3"/>
  <c r="M43" i="3"/>
  <c r="O43" i="3"/>
  <c r="L33" i="20"/>
  <c r="O33" i="20" s="1"/>
  <c r="K33" i="20"/>
  <c r="N33" i="20" s="1"/>
  <c r="J33" i="20"/>
  <c r="M33" i="20" s="1"/>
  <c r="L31" i="20"/>
  <c r="O31" i="20" s="1"/>
  <c r="K31" i="20"/>
  <c r="N31" i="20" s="1"/>
  <c r="J31" i="20"/>
  <c r="M31" i="20" s="1"/>
  <c r="L30" i="20"/>
  <c r="K30" i="20"/>
  <c r="J30" i="20"/>
  <c r="L29" i="20"/>
  <c r="K29" i="20"/>
  <c r="J29" i="20"/>
  <c r="L28" i="20"/>
  <c r="O27" i="20" s="1"/>
  <c r="K28" i="20"/>
  <c r="J28" i="20"/>
  <c r="L27" i="20"/>
  <c r="K27" i="20"/>
  <c r="J27" i="20"/>
  <c r="L26" i="20"/>
  <c r="K26" i="20"/>
  <c r="J26" i="20"/>
  <c r="L25" i="20"/>
  <c r="K25" i="20"/>
  <c r="J25" i="20"/>
  <c r="L24" i="20"/>
  <c r="K24" i="20"/>
  <c r="J24" i="20"/>
  <c r="L23" i="20"/>
  <c r="K23" i="20"/>
  <c r="J23" i="20"/>
  <c r="L22" i="20"/>
  <c r="K22" i="20"/>
  <c r="J22" i="20"/>
  <c r="L21" i="20"/>
  <c r="K21" i="20"/>
  <c r="J21" i="20"/>
  <c r="L20" i="20"/>
  <c r="K20" i="20"/>
  <c r="J20" i="20"/>
  <c r="L19" i="20"/>
  <c r="K19" i="20"/>
  <c r="J19" i="20"/>
  <c r="L18" i="20"/>
  <c r="K18" i="20"/>
  <c r="J18" i="20"/>
  <c r="L17" i="20"/>
  <c r="K17" i="20"/>
  <c r="J17" i="20"/>
  <c r="L16" i="20"/>
  <c r="K16" i="20"/>
  <c r="J16" i="20"/>
  <c r="L39" i="14"/>
  <c r="O39" i="14" s="1"/>
  <c r="K39" i="14"/>
  <c r="N39" i="14" s="1"/>
  <c r="J39" i="14"/>
  <c r="M39" i="14" s="1"/>
  <c r="L37" i="14"/>
  <c r="K37" i="14"/>
  <c r="J37" i="14"/>
  <c r="L36" i="14"/>
  <c r="K36" i="14"/>
  <c r="J36" i="14"/>
  <c r="L35" i="14"/>
  <c r="K35" i="14"/>
  <c r="J35" i="14"/>
  <c r="L34" i="14"/>
  <c r="O34" i="14" s="1"/>
  <c r="K34" i="14"/>
  <c r="J34" i="14"/>
  <c r="L33" i="14"/>
  <c r="K33" i="14"/>
  <c r="J33" i="14"/>
  <c r="L32" i="14"/>
  <c r="K32" i="14"/>
  <c r="J32" i="14"/>
  <c r="L31" i="14"/>
  <c r="K31" i="14"/>
  <c r="J31" i="14"/>
  <c r="L30" i="14"/>
  <c r="K30" i="14"/>
  <c r="J30" i="14"/>
  <c r="L29" i="14"/>
  <c r="K29" i="14"/>
  <c r="J29" i="14"/>
  <c r="L28" i="14"/>
  <c r="K28" i="14"/>
  <c r="J28" i="14"/>
  <c r="L27" i="14"/>
  <c r="K27" i="14"/>
  <c r="J27" i="14"/>
  <c r="L26" i="14"/>
  <c r="K26" i="14"/>
  <c r="J26" i="14"/>
  <c r="L25" i="14"/>
  <c r="K25" i="14"/>
  <c r="J25" i="14"/>
  <c r="L24" i="14"/>
  <c r="K24" i="14"/>
  <c r="J24" i="14"/>
  <c r="L23" i="14"/>
  <c r="K23" i="14"/>
  <c r="J23" i="14"/>
  <c r="L22" i="14"/>
  <c r="K22" i="14"/>
  <c r="J22" i="14"/>
  <c r="L21" i="14"/>
  <c r="K21" i="14"/>
  <c r="J21" i="14"/>
  <c r="L20" i="14"/>
  <c r="K20" i="14"/>
  <c r="J20" i="14"/>
  <c r="L19" i="14"/>
  <c r="K19" i="14"/>
  <c r="J19" i="14"/>
  <c r="L18" i="14"/>
  <c r="K18" i="14"/>
  <c r="J18" i="14"/>
  <c r="L17" i="14"/>
  <c r="K17" i="14"/>
  <c r="J17" i="14"/>
  <c r="L16" i="14"/>
  <c r="O16" i="14" s="1"/>
  <c r="K16" i="14"/>
  <c r="N16" i="14" s="1"/>
  <c r="J16" i="14"/>
  <c r="M16" i="14" l="1"/>
  <c r="M20" i="14"/>
  <c r="M34" i="14"/>
  <c r="O39" i="3"/>
  <c r="M34" i="32"/>
  <c r="M35" i="32" s="1"/>
  <c r="O42" i="19"/>
  <c r="O43" i="19" s="1"/>
  <c r="M44" i="19" s="1"/>
  <c r="M45" i="19" s="1"/>
  <c r="O16" i="20"/>
  <c r="N16" i="20"/>
  <c r="N27" i="20"/>
  <c r="O36" i="18"/>
  <c r="O37" i="18" s="1"/>
  <c r="M38" i="18" s="1"/>
  <c r="M39" i="18" s="1"/>
  <c r="O35" i="31"/>
  <c r="O36" i="31" s="1"/>
  <c r="M37" i="31" s="1"/>
  <c r="M38" i="31" s="1"/>
  <c r="M27" i="20"/>
  <c r="M16" i="20"/>
  <c r="M36" i="20" s="1"/>
  <c r="M37" i="20" s="1"/>
  <c r="N34" i="14"/>
  <c r="N20" i="14"/>
  <c r="N43" i="14" s="1"/>
  <c r="N44" i="14" s="1"/>
  <c r="O20" i="14"/>
  <c r="O43" i="14" s="1"/>
  <c r="O44" i="14" s="1"/>
  <c r="N39" i="3"/>
  <c r="M39" i="3"/>
  <c r="O36" i="20"/>
  <c r="O37" i="20" s="1"/>
  <c r="N36" i="20"/>
  <c r="N37" i="20" s="1"/>
  <c r="M43" i="14"/>
  <c r="M44" i="14" s="1"/>
  <c r="M38" i="20" l="1"/>
  <c r="M39" i="20" s="1"/>
  <c r="M45" i="14"/>
  <c r="M46" i="14" s="1"/>
  <c r="L27" i="12"/>
  <c r="O27" i="12" s="1"/>
  <c r="K27" i="12"/>
  <c r="N27" i="12" s="1"/>
  <c r="J27" i="12"/>
  <c r="M27" i="12" s="1"/>
  <c r="L26" i="12"/>
  <c r="K26" i="12"/>
  <c r="J26" i="12"/>
  <c r="L25" i="12"/>
  <c r="K25" i="12"/>
  <c r="J25" i="12"/>
  <c r="L24" i="12"/>
  <c r="K24" i="12"/>
  <c r="J24" i="12"/>
  <c r="L23" i="12"/>
  <c r="K23" i="12"/>
  <c r="J23" i="12"/>
  <c r="M23" i="12" s="1"/>
  <c r="L22" i="12"/>
  <c r="K22" i="12"/>
  <c r="J22" i="12"/>
  <c r="L21" i="12"/>
  <c r="K21" i="12"/>
  <c r="J21" i="12"/>
  <c r="L20" i="12"/>
  <c r="K20" i="12"/>
  <c r="J20" i="12"/>
  <c r="L19" i="12"/>
  <c r="K19" i="12"/>
  <c r="J19" i="12"/>
  <c r="L18" i="12"/>
  <c r="K18" i="12"/>
  <c r="J18" i="12"/>
  <c r="L17" i="12"/>
  <c r="K17" i="12"/>
  <c r="N16" i="12" s="1"/>
  <c r="J17" i="12"/>
  <c r="L16" i="12"/>
  <c r="K16" i="12"/>
  <c r="J16" i="12"/>
  <c r="M19" i="12" l="1"/>
  <c r="N19" i="12"/>
  <c r="O16" i="12"/>
  <c r="N23" i="12"/>
  <c r="M16" i="12"/>
  <c r="O19" i="12"/>
  <c r="O23" i="12"/>
  <c r="M31" i="12"/>
  <c r="M32" i="12" s="1"/>
  <c r="O31" i="12" l="1"/>
  <c r="O32" i="12" s="1"/>
  <c r="N31" i="12"/>
  <c r="N32" i="12" s="1"/>
  <c r="M33" i="12" s="1"/>
  <c r="M34" i="12" s="1"/>
  <c r="L28" i="8" l="1"/>
  <c r="K28" i="8"/>
  <c r="J28" i="8"/>
  <c r="L27" i="8"/>
  <c r="O27" i="8" s="1"/>
  <c r="K27" i="8"/>
  <c r="N27" i="8" s="1"/>
  <c r="J27" i="8"/>
  <c r="M27" i="8" s="1"/>
  <c r="L26" i="8"/>
  <c r="K26" i="8"/>
  <c r="J26" i="8"/>
  <c r="L25" i="8"/>
  <c r="K25" i="8"/>
  <c r="J25" i="8"/>
  <c r="L24" i="8"/>
  <c r="K24" i="8"/>
  <c r="N24" i="8" s="1"/>
  <c r="J24" i="8"/>
  <c r="L23" i="8"/>
  <c r="K23" i="8"/>
  <c r="J23" i="8"/>
  <c r="L22" i="8"/>
  <c r="K22" i="8"/>
  <c r="J22" i="8"/>
  <c r="L21" i="8"/>
  <c r="K21" i="8"/>
  <c r="J21" i="8"/>
  <c r="L20" i="8"/>
  <c r="K20" i="8"/>
  <c r="J20" i="8"/>
  <c r="L19" i="8"/>
  <c r="K19" i="8"/>
  <c r="J19" i="8"/>
  <c r="L18" i="8"/>
  <c r="K18" i="8"/>
  <c r="J18" i="8"/>
  <c r="L17" i="8"/>
  <c r="K17" i="8"/>
  <c r="J17" i="8"/>
  <c r="L16" i="8"/>
  <c r="K16" i="8"/>
  <c r="N16" i="8" s="1"/>
  <c r="J16" i="8"/>
  <c r="L19" i="6"/>
  <c r="K19" i="6"/>
  <c r="J19" i="6"/>
  <c r="L18" i="6"/>
  <c r="K18" i="6"/>
  <c r="J18" i="6"/>
  <c r="L17" i="6"/>
  <c r="K17" i="6"/>
  <c r="J17" i="6"/>
  <c r="L16" i="6"/>
  <c r="K16" i="6"/>
  <c r="J16" i="6"/>
  <c r="K32" i="22"/>
  <c r="L32" i="22"/>
  <c r="K31" i="22"/>
  <c r="L31" i="22"/>
  <c r="K30" i="22"/>
  <c r="L30" i="22"/>
  <c r="J32" i="22"/>
  <c r="J31" i="22"/>
  <c r="J30" i="22"/>
  <c r="L26" i="22"/>
  <c r="K26" i="22"/>
  <c r="J26" i="22"/>
  <c r="L25" i="22"/>
  <c r="K25" i="22"/>
  <c r="J25" i="22"/>
  <c r="L24" i="22"/>
  <c r="K24" i="22"/>
  <c r="J24" i="22"/>
  <c r="L23" i="22"/>
  <c r="K23" i="22"/>
  <c r="J23" i="22"/>
  <c r="L22" i="22"/>
  <c r="K22" i="22"/>
  <c r="J22" i="22"/>
  <c r="L21" i="22"/>
  <c r="K21" i="22"/>
  <c r="J21" i="22"/>
  <c r="L20" i="22"/>
  <c r="K20" i="22"/>
  <c r="J20" i="22"/>
  <c r="L19" i="22"/>
  <c r="K19" i="22"/>
  <c r="J19" i="22"/>
  <c r="L18" i="22"/>
  <c r="K18" i="22"/>
  <c r="J18" i="22"/>
  <c r="L17" i="22"/>
  <c r="K17" i="22"/>
  <c r="J17" i="22"/>
  <c r="L16" i="22"/>
  <c r="K16" i="22"/>
  <c r="J16" i="22"/>
  <c r="J27" i="22"/>
  <c r="M27" i="22" s="1"/>
  <c r="K27" i="22"/>
  <c r="N27" i="22" s="1"/>
  <c r="L27" i="22"/>
  <c r="O27" i="22" s="1"/>
  <c r="J29" i="22"/>
  <c r="M29" i="22" s="1"/>
  <c r="K29" i="22"/>
  <c r="N29" i="22" s="1"/>
  <c r="L29" i="22"/>
  <c r="O29" i="22" s="1"/>
  <c r="J33" i="22"/>
  <c r="M33" i="22" s="1"/>
  <c r="K33" i="22"/>
  <c r="N33" i="22" s="1"/>
  <c r="L33" i="22"/>
  <c r="O33" i="22" s="1"/>
  <c r="J34" i="4"/>
  <c r="K34" i="4"/>
  <c r="L34" i="4"/>
  <c r="J35" i="4"/>
  <c r="K35" i="4"/>
  <c r="L35" i="4"/>
  <c r="J36" i="4"/>
  <c r="K36" i="4"/>
  <c r="L36" i="4"/>
  <c r="J37" i="4"/>
  <c r="K37" i="4"/>
  <c r="L37" i="4"/>
  <c r="J39" i="4"/>
  <c r="M39" i="4" s="1"/>
  <c r="K39" i="4"/>
  <c r="N39" i="4" s="1"/>
  <c r="L39" i="4"/>
  <c r="O39" i="4" s="1"/>
  <c r="J40" i="4"/>
  <c r="K40" i="4"/>
  <c r="L40" i="4"/>
  <c r="G41" i="4"/>
  <c r="H41" i="4"/>
  <c r="I41" i="4"/>
  <c r="N32" i="8" l="1"/>
  <c r="N33" i="8" s="1"/>
  <c r="M24" i="8"/>
  <c r="O24" i="8"/>
  <c r="M16" i="6"/>
  <c r="N16" i="22"/>
  <c r="O16" i="8"/>
  <c r="O32" i="8" s="1"/>
  <c r="O33" i="8" s="1"/>
  <c r="M16" i="8"/>
  <c r="N34" i="4"/>
  <c r="M34" i="4"/>
  <c r="O34" i="4"/>
  <c r="M16" i="22"/>
  <c r="O16" i="22"/>
  <c r="O16" i="6"/>
  <c r="N16" i="6"/>
  <c r="M32" i="8" l="1"/>
  <c r="M33" i="8" s="1"/>
  <c r="M34" i="8" s="1"/>
  <c r="M35" i="8" s="1"/>
  <c r="L44" i="3" l="1"/>
  <c r="K44" i="3"/>
  <c r="J44" i="3"/>
  <c r="L38" i="3"/>
  <c r="K38" i="3"/>
  <c r="J38" i="3"/>
  <c r="L37" i="3"/>
  <c r="K37" i="3"/>
  <c r="J37" i="3"/>
  <c r="L36" i="3"/>
  <c r="K36" i="3"/>
  <c r="J36" i="3"/>
  <c r="L35" i="3"/>
  <c r="K35" i="3"/>
  <c r="J35" i="3"/>
  <c r="L34" i="3"/>
  <c r="K34" i="3"/>
  <c r="J34" i="3"/>
  <c r="L33" i="3"/>
  <c r="K33" i="3"/>
  <c r="J33" i="3"/>
  <c r="L31" i="3"/>
  <c r="K31" i="3"/>
  <c r="J31" i="3"/>
  <c r="L30" i="3"/>
  <c r="K30" i="3"/>
  <c r="J30" i="3"/>
  <c r="L29" i="3"/>
  <c r="K29" i="3"/>
  <c r="J29" i="3"/>
  <c r="L28" i="3"/>
  <c r="K28" i="3"/>
  <c r="J28" i="3"/>
  <c r="L27" i="3"/>
  <c r="K27" i="3"/>
  <c r="J27" i="3"/>
  <c r="L26" i="3"/>
  <c r="K26" i="3"/>
  <c r="J26" i="3"/>
  <c r="L25" i="3"/>
  <c r="K25" i="3"/>
  <c r="J25" i="3"/>
  <c r="L24" i="3"/>
  <c r="K24" i="3"/>
  <c r="J24" i="3"/>
  <c r="L23" i="3"/>
  <c r="K23" i="3"/>
  <c r="J23" i="3"/>
  <c r="L22" i="3"/>
  <c r="K22" i="3"/>
  <c r="J22" i="3"/>
  <c r="L21" i="3"/>
  <c r="K21" i="3"/>
  <c r="J21" i="3"/>
  <c r="L20" i="3"/>
  <c r="K20" i="3"/>
  <c r="J20" i="3"/>
  <c r="L19" i="3"/>
  <c r="K19" i="3"/>
  <c r="J19" i="3"/>
  <c r="L18" i="3"/>
  <c r="K18" i="3"/>
  <c r="J18" i="3"/>
  <c r="L17" i="3"/>
  <c r="K17" i="3"/>
  <c r="J17" i="3"/>
  <c r="L16" i="3"/>
  <c r="K16" i="3"/>
  <c r="J16" i="3"/>
  <c r="N26" i="3" l="1"/>
  <c r="M16" i="3"/>
  <c r="N16" i="3"/>
  <c r="O26" i="3"/>
  <c r="O16" i="3"/>
  <c r="M26" i="3"/>
  <c r="L31" i="9"/>
  <c r="O31" i="9" s="1"/>
  <c r="K31" i="9"/>
  <c r="N31" i="9" s="1"/>
  <c r="J31" i="9"/>
  <c r="M31" i="9" s="1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24" i="16"/>
  <c r="K24" i="16"/>
  <c r="J24" i="16"/>
  <c r="L23" i="16"/>
  <c r="K23" i="16"/>
  <c r="J23" i="16"/>
  <c r="L22" i="16"/>
  <c r="K22" i="16"/>
  <c r="N22" i="16" s="1"/>
  <c r="J22" i="16"/>
  <c r="L28" i="15"/>
  <c r="O28" i="15" s="1"/>
  <c r="K28" i="15"/>
  <c r="N28" i="15" s="1"/>
  <c r="J28" i="15"/>
  <c r="M28" i="15" s="1"/>
  <c r="I30" i="15"/>
  <c r="H30" i="15"/>
  <c r="G30" i="15"/>
  <c r="L27" i="15"/>
  <c r="K27" i="15"/>
  <c r="J27" i="15"/>
  <c r="L26" i="15"/>
  <c r="O26" i="15" s="1"/>
  <c r="K26" i="15"/>
  <c r="N26" i="15" s="1"/>
  <c r="J26" i="15"/>
  <c r="M26" i="15" s="1"/>
  <c r="L21" i="15"/>
  <c r="K21" i="15"/>
  <c r="J21" i="15"/>
  <c r="L20" i="15"/>
  <c r="K20" i="15"/>
  <c r="J20" i="15"/>
  <c r="L19" i="15"/>
  <c r="K19" i="15"/>
  <c r="J19" i="15"/>
  <c r="L18" i="15"/>
  <c r="K18" i="15"/>
  <c r="J18" i="15"/>
  <c r="L17" i="15"/>
  <c r="K17" i="15"/>
  <c r="J17" i="15"/>
  <c r="L16" i="15"/>
  <c r="K16" i="15"/>
  <c r="J16" i="15"/>
  <c r="L27" i="16"/>
  <c r="K27" i="16"/>
  <c r="J27" i="16"/>
  <c r="L26" i="16"/>
  <c r="O26" i="16" s="1"/>
  <c r="K26" i="16"/>
  <c r="N26" i="16" s="1"/>
  <c r="J26" i="16"/>
  <c r="M26" i="16" s="1"/>
  <c r="L21" i="16"/>
  <c r="O21" i="16" s="1"/>
  <c r="K21" i="16"/>
  <c r="N21" i="16" s="1"/>
  <c r="J21" i="16"/>
  <c r="M21" i="16" s="1"/>
  <c r="L20" i="16"/>
  <c r="K20" i="16"/>
  <c r="J20" i="16"/>
  <c r="L19" i="16"/>
  <c r="K19" i="16"/>
  <c r="J19" i="16"/>
  <c r="L18" i="16"/>
  <c r="K18" i="16"/>
  <c r="J18" i="16"/>
  <c r="L17" i="16"/>
  <c r="K17" i="16"/>
  <c r="J17" i="16"/>
  <c r="L16" i="16"/>
  <c r="K16" i="16"/>
  <c r="J16" i="16"/>
  <c r="L26" i="11"/>
  <c r="K26" i="11"/>
  <c r="J26" i="11"/>
  <c r="L25" i="11"/>
  <c r="O25" i="11" s="1"/>
  <c r="K25" i="11"/>
  <c r="N25" i="11" s="1"/>
  <c r="J25" i="11"/>
  <c r="M25" i="11" s="1"/>
  <c r="L24" i="11"/>
  <c r="K24" i="11"/>
  <c r="J24" i="11"/>
  <c r="L23" i="11"/>
  <c r="K23" i="11"/>
  <c r="J23" i="11"/>
  <c r="L22" i="11"/>
  <c r="O22" i="11" s="1"/>
  <c r="K22" i="11"/>
  <c r="N22" i="11" s="1"/>
  <c r="J22" i="11"/>
  <c r="M22" i="11" s="1"/>
  <c r="O21" i="11"/>
  <c r="L21" i="11"/>
  <c r="K21" i="11"/>
  <c r="N21" i="11" s="1"/>
  <c r="J21" i="11"/>
  <c r="M21" i="11" s="1"/>
  <c r="L20" i="11"/>
  <c r="K20" i="11"/>
  <c r="J20" i="11"/>
  <c r="L19" i="11"/>
  <c r="K19" i="11"/>
  <c r="J19" i="11"/>
  <c r="L18" i="11"/>
  <c r="K18" i="11"/>
  <c r="J18" i="11"/>
  <c r="L17" i="11"/>
  <c r="K17" i="11"/>
  <c r="J17" i="11"/>
  <c r="L16" i="11"/>
  <c r="O16" i="11" s="1"/>
  <c r="K16" i="11"/>
  <c r="J16" i="11"/>
  <c r="J20" i="9"/>
  <c r="K20" i="9"/>
  <c r="L20" i="9"/>
  <c r="J27" i="9"/>
  <c r="K27" i="9"/>
  <c r="L27" i="9"/>
  <c r="J28" i="9"/>
  <c r="K28" i="9"/>
  <c r="L28" i="9"/>
  <c r="J29" i="9"/>
  <c r="K29" i="9"/>
  <c r="L29" i="9"/>
  <c r="J30" i="9"/>
  <c r="K30" i="9"/>
  <c r="L30" i="9"/>
  <c r="I34" i="9"/>
  <c r="H34" i="9"/>
  <c r="G34" i="9"/>
  <c r="L32" i="9"/>
  <c r="O32" i="9" s="1"/>
  <c r="K32" i="9"/>
  <c r="N32" i="9" s="1"/>
  <c r="J32" i="9"/>
  <c r="M32" i="9" s="1"/>
  <c r="L26" i="9"/>
  <c r="K26" i="9"/>
  <c r="J26" i="9"/>
  <c r="L25" i="9"/>
  <c r="K25" i="9"/>
  <c r="J25" i="9"/>
  <c r="L24" i="9"/>
  <c r="K24" i="9"/>
  <c r="J24" i="9"/>
  <c r="L23" i="9"/>
  <c r="K23" i="9"/>
  <c r="J23" i="9"/>
  <c r="L22" i="9"/>
  <c r="K22" i="9"/>
  <c r="J22" i="9"/>
  <c r="L21" i="9"/>
  <c r="K21" i="9"/>
  <c r="J21" i="9"/>
  <c r="L19" i="9"/>
  <c r="K19" i="9"/>
  <c r="J19" i="9"/>
  <c r="L18" i="9"/>
  <c r="K18" i="9"/>
  <c r="J18" i="9"/>
  <c r="L17" i="9"/>
  <c r="K17" i="9"/>
  <c r="J17" i="9"/>
  <c r="L16" i="9"/>
  <c r="K16" i="9"/>
  <c r="J16" i="9"/>
  <c r="J25" i="7"/>
  <c r="K25" i="7"/>
  <c r="L25" i="7"/>
  <c r="J23" i="7"/>
  <c r="K23" i="7"/>
  <c r="L23" i="7"/>
  <c r="J22" i="7"/>
  <c r="K22" i="7"/>
  <c r="L22" i="7"/>
  <c r="J21" i="7"/>
  <c r="K21" i="7"/>
  <c r="L21" i="7"/>
  <c r="L33" i="7"/>
  <c r="O33" i="7" s="1"/>
  <c r="K33" i="7"/>
  <c r="N33" i="7" s="1"/>
  <c r="J33" i="7"/>
  <c r="M33" i="7" s="1"/>
  <c r="L30" i="7"/>
  <c r="K30" i="7"/>
  <c r="J30" i="7"/>
  <c r="L29" i="7"/>
  <c r="K29" i="7"/>
  <c r="J29" i="7"/>
  <c r="L28" i="7"/>
  <c r="K28" i="7"/>
  <c r="J28" i="7"/>
  <c r="L27" i="7"/>
  <c r="K27" i="7"/>
  <c r="J27" i="7"/>
  <c r="L26" i="7"/>
  <c r="K26" i="7"/>
  <c r="N26" i="7" s="1"/>
  <c r="J26" i="7"/>
  <c r="J31" i="7"/>
  <c r="M31" i="7" s="1"/>
  <c r="K31" i="7"/>
  <c r="N31" i="7" s="1"/>
  <c r="L31" i="7"/>
  <c r="O31" i="7" s="1"/>
  <c r="J32" i="7"/>
  <c r="K32" i="7"/>
  <c r="L32" i="7"/>
  <c r="L28" i="6"/>
  <c r="O28" i="6" s="1"/>
  <c r="K28" i="6"/>
  <c r="N28" i="6" s="1"/>
  <c r="J28" i="6"/>
  <c r="M28" i="6" s="1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27" i="27"/>
  <c r="K27" i="27"/>
  <c r="J27" i="27"/>
  <c r="L26" i="27"/>
  <c r="O26" i="27" s="1"/>
  <c r="K26" i="27"/>
  <c r="N26" i="27" s="1"/>
  <c r="J26" i="27"/>
  <c r="M26" i="27" s="1"/>
  <c r="L25" i="27"/>
  <c r="K25" i="27"/>
  <c r="J25" i="27"/>
  <c r="L24" i="27"/>
  <c r="K24" i="27"/>
  <c r="J24" i="27"/>
  <c r="L23" i="27"/>
  <c r="O23" i="27" s="1"/>
  <c r="K23" i="27"/>
  <c r="N23" i="27" s="1"/>
  <c r="J23" i="27"/>
  <c r="M23" i="27" s="1"/>
  <c r="L22" i="27"/>
  <c r="O22" i="27" s="1"/>
  <c r="K22" i="27"/>
  <c r="N22" i="27" s="1"/>
  <c r="J22" i="27"/>
  <c r="M22" i="27" s="1"/>
  <c r="L21" i="27"/>
  <c r="K21" i="27"/>
  <c r="J21" i="27"/>
  <c r="L20" i="27"/>
  <c r="K20" i="27"/>
  <c r="J20" i="27"/>
  <c r="L19" i="27"/>
  <c r="K19" i="27"/>
  <c r="J19" i="27"/>
  <c r="L18" i="27"/>
  <c r="K18" i="27"/>
  <c r="J18" i="27"/>
  <c r="L17" i="27"/>
  <c r="K17" i="27"/>
  <c r="J17" i="27"/>
  <c r="L16" i="27"/>
  <c r="K16" i="27"/>
  <c r="N16" i="27" s="1"/>
  <c r="J16" i="27"/>
  <c r="O22" i="16" l="1"/>
  <c r="O26" i="7"/>
  <c r="M26" i="7"/>
  <c r="N47" i="3"/>
  <c r="N48" i="3" s="1"/>
  <c r="O47" i="3"/>
  <c r="O48" i="3" s="1"/>
  <c r="M47" i="3"/>
  <c r="M48" i="3" s="1"/>
  <c r="N20" i="4"/>
  <c r="O20" i="4"/>
  <c r="M20" i="4"/>
  <c r="N16" i="15"/>
  <c r="N32" i="15" s="1"/>
  <c r="N33" i="15" s="1"/>
  <c r="O16" i="15"/>
  <c r="O32" i="15" s="1"/>
  <c r="O33" i="15" s="1"/>
  <c r="M16" i="15"/>
  <c r="M32" i="15" s="1"/>
  <c r="M33" i="15" s="1"/>
  <c r="O24" i="6"/>
  <c r="M16" i="16"/>
  <c r="M22" i="16"/>
  <c r="O27" i="9"/>
  <c r="O16" i="16"/>
  <c r="O30" i="16" s="1"/>
  <c r="O31" i="16" s="1"/>
  <c r="N16" i="16"/>
  <c r="N30" i="16" s="1"/>
  <c r="N31" i="16" s="1"/>
  <c r="N16" i="11"/>
  <c r="N29" i="11" s="1"/>
  <c r="N30" i="11" s="1"/>
  <c r="M16" i="11"/>
  <c r="M29" i="11" s="1"/>
  <c r="M30" i="11" s="1"/>
  <c r="O29" i="11"/>
  <c r="O30" i="11" s="1"/>
  <c r="M16" i="9"/>
  <c r="N27" i="9"/>
  <c r="M27" i="9"/>
  <c r="N16" i="9"/>
  <c r="O16" i="9"/>
  <c r="N24" i="6"/>
  <c r="O20" i="6"/>
  <c r="M24" i="6"/>
  <c r="M20" i="6"/>
  <c r="N20" i="6"/>
  <c r="O16" i="27"/>
  <c r="O30" i="27" s="1"/>
  <c r="O31" i="27" s="1"/>
  <c r="M16" i="27"/>
  <c r="M30" i="27"/>
  <c r="M31" i="27" s="1"/>
  <c r="N30" i="27"/>
  <c r="N31" i="27" s="1"/>
  <c r="M30" i="16" l="1"/>
  <c r="M31" i="16" s="1"/>
  <c r="M49" i="3"/>
  <c r="M50" i="3" s="1"/>
  <c r="M34" i="15"/>
  <c r="M35" i="15" s="1"/>
  <c r="O36" i="9"/>
  <c r="O37" i="9" s="1"/>
  <c r="M31" i="11"/>
  <c r="M32" i="11" s="1"/>
  <c r="M32" i="16"/>
  <c r="M33" i="16" s="1"/>
  <c r="M36" i="9"/>
  <c r="M37" i="9" s="1"/>
  <c r="N36" i="9"/>
  <c r="N37" i="9" s="1"/>
  <c r="M32" i="27"/>
  <c r="M33" i="27" s="1"/>
  <c r="M38" i="9" l="1"/>
  <c r="M39" i="9" s="1"/>
  <c r="J23" i="1" l="1"/>
  <c r="K23" i="1"/>
  <c r="L23" i="1"/>
  <c r="L22" i="1"/>
  <c r="K22" i="1"/>
  <c r="J22" i="1"/>
  <c r="J20" i="1"/>
  <c r="K20" i="1"/>
  <c r="L20" i="1"/>
  <c r="M37" i="22" l="1"/>
  <c r="O37" i="22" l="1"/>
  <c r="O38" i="22" s="1"/>
  <c r="N37" i="22"/>
  <c r="N38" i="22" s="1"/>
  <c r="M38" i="22" l="1"/>
  <c r="M39" i="22" s="1"/>
  <c r="M40" i="22" s="1"/>
  <c r="I30" i="13" l="1"/>
  <c r="H30" i="13"/>
  <c r="G30" i="13"/>
  <c r="L29" i="13"/>
  <c r="K29" i="13"/>
  <c r="J29" i="13"/>
  <c r="L28" i="13"/>
  <c r="O28" i="13" s="1"/>
  <c r="K28" i="13"/>
  <c r="N28" i="13" s="1"/>
  <c r="J28" i="13"/>
  <c r="M28" i="13" s="1"/>
  <c r="L27" i="13"/>
  <c r="O27" i="13" s="1"/>
  <c r="K27" i="13"/>
  <c r="N27" i="13" s="1"/>
  <c r="J27" i="13"/>
  <c r="M27" i="13" s="1"/>
  <c r="L26" i="13"/>
  <c r="K26" i="13"/>
  <c r="J26" i="13"/>
  <c r="L25" i="13"/>
  <c r="K25" i="13"/>
  <c r="J25" i="13"/>
  <c r="L24" i="13"/>
  <c r="K24" i="13"/>
  <c r="J24" i="13"/>
  <c r="L23" i="13"/>
  <c r="K23" i="13"/>
  <c r="J23" i="13"/>
  <c r="L22" i="13"/>
  <c r="K22" i="13"/>
  <c r="J22" i="13"/>
  <c r="L21" i="13"/>
  <c r="K21" i="13"/>
  <c r="J21" i="13"/>
  <c r="L20" i="13"/>
  <c r="K20" i="13"/>
  <c r="J20" i="13"/>
  <c r="L19" i="13"/>
  <c r="K19" i="13"/>
  <c r="J19" i="13"/>
  <c r="L18" i="13"/>
  <c r="K18" i="13"/>
  <c r="J18" i="13"/>
  <c r="L17" i="13"/>
  <c r="K17" i="13"/>
  <c r="J17" i="13"/>
  <c r="L16" i="13"/>
  <c r="K16" i="13"/>
  <c r="J16" i="13"/>
  <c r="I34" i="7"/>
  <c r="H34" i="7"/>
  <c r="G34" i="7"/>
  <c r="L24" i="7"/>
  <c r="K24" i="7"/>
  <c r="J24" i="7"/>
  <c r="L20" i="7"/>
  <c r="K20" i="7"/>
  <c r="J20" i="7"/>
  <c r="L19" i="7"/>
  <c r="K19" i="7"/>
  <c r="J19" i="7"/>
  <c r="L18" i="7"/>
  <c r="K18" i="7"/>
  <c r="J18" i="7"/>
  <c r="L17" i="7"/>
  <c r="K17" i="7"/>
  <c r="J17" i="7"/>
  <c r="L16" i="7"/>
  <c r="K16" i="7"/>
  <c r="J16" i="7"/>
  <c r="L19" i="4"/>
  <c r="K19" i="4"/>
  <c r="J19" i="4"/>
  <c r="L17" i="4"/>
  <c r="K17" i="4"/>
  <c r="J17" i="4"/>
  <c r="L16" i="4"/>
  <c r="K16" i="4"/>
  <c r="J16" i="4"/>
  <c r="L26" i="1"/>
  <c r="K26" i="1"/>
  <c r="J26" i="1"/>
  <c r="L25" i="1"/>
  <c r="O25" i="1" s="1"/>
  <c r="K25" i="1"/>
  <c r="N25" i="1" s="1"/>
  <c r="J25" i="1"/>
  <c r="M25" i="1" s="1"/>
  <c r="L24" i="1"/>
  <c r="O22" i="1" s="1"/>
  <c r="K24" i="1"/>
  <c r="N22" i="1" s="1"/>
  <c r="J24" i="1"/>
  <c r="M22" i="1" s="1"/>
  <c r="L21" i="1"/>
  <c r="O21" i="1" s="1"/>
  <c r="K21" i="1"/>
  <c r="N21" i="1" s="1"/>
  <c r="J21" i="1"/>
  <c r="M21" i="1" s="1"/>
  <c r="L19" i="1"/>
  <c r="K19" i="1"/>
  <c r="J19" i="1"/>
  <c r="L18" i="1"/>
  <c r="K18" i="1"/>
  <c r="J18" i="1"/>
  <c r="L17" i="1"/>
  <c r="K17" i="1"/>
  <c r="J17" i="1"/>
  <c r="L16" i="1"/>
  <c r="K16" i="1"/>
  <c r="J16" i="1"/>
  <c r="M16" i="7" l="1"/>
  <c r="M16" i="1"/>
  <c r="M29" i="1"/>
  <c r="M30" i="1" s="1"/>
  <c r="N23" i="13"/>
  <c r="O16" i="13"/>
  <c r="M16" i="13"/>
  <c r="O23" i="13"/>
  <c r="N16" i="13"/>
  <c r="N32" i="13" s="1"/>
  <c r="N33" i="13" s="1"/>
  <c r="M23" i="13"/>
  <c r="N16" i="7"/>
  <c r="N36" i="7" s="1"/>
  <c r="N37" i="7" s="1"/>
  <c r="O16" i="7"/>
  <c r="O36" i="7" s="1"/>
  <c r="O37" i="7" s="1"/>
  <c r="M36" i="7"/>
  <c r="M37" i="7" s="1"/>
  <c r="N32" i="6"/>
  <c r="N33" i="6" s="1"/>
  <c r="M32" i="6"/>
  <c r="M33" i="6" s="1"/>
  <c r="M16" i="4"/>
  <c r="O16" i="4"/>
  <c r="N16" i="4"/>
  <c r="N16" i="1"/>
  <c r="O16" i="1"/>
  <c r="O29" i="1" s="1"/>
  <c r="O30" i="1" s="1"/>
  <c r="O32" i="13" l="1"/>
  <c r="O33" i="13" s="1"/>
  <c r="N29" i="1"/>
  <c r="N30" i="1" s="1"/>
  <c r="M31" i="1" s="1"/>
  <c r="M32" i="1" s="1"/>
  <c r="M32" i="13"/>
  <c r="M33" i="13" s="1"/>
  <c r="O32" i="6"/>
  <c r="O33" i="6" s="1"/>
  <c r="M34" i="6" s="1"/>
  <c r="M35" i="6" s="1"/>
  <c r="O43" i="4"/>
  <c r="O44" i="4" s="1"/>
  <c r="N43" i="4"/>
  <c r="N44" i="4" s="1"/>
  <c r="M43" i="4"/>
  <c r="M44" i="4" s="1"/>
  <c r="M38" i="7"/>
  <c r="M39" i="7" s="1"/>
  <c r="M34" i="13" l="1"/>
  <c r="M35" i="13" s="1"/>
  <c r="M45" i="4"/>
  <c r="M46" i="4" s="1"/>
</calcChain>
</file>

<file path=xl/sharedStrings.xml><?xml version="1.0" encoding="utf-8"?>
<sst xmlns="http://schemas.openxmlformats.org/spreadsheetml/2006/main" count="1060" uniqueCount="159">
  <si>
    <t>Утверждаю</t>
  </si>
  <si>
    <t>"Утверждаю"</t>
  </si>
  <si>
    <t>Директор КГУ «ОШ» № 6</t>
  </si>
  <si>
    <t xml:space="preserve">Руководитль отдела  образования </t>
  </si>
  <si>
    <t>Величкина Л.В._____________</t>
  </si>
  <si>
    <t>г. Шахтинска   УО   КО</t>
  </si>
  <si>
    <t>_______________Н.Б.Онсович</t>
  </si>
  <si>
    <t xml:space="preserve">Наименование блюд </t>
  </si>
  <si>
    <t>Выход блюда, г</t>
  </si>
  <si>
    <t xml:space="preserve">Ингредиенты блюда </t>
  </si>
  <si>
    <t>Цена</t>
  </si>
  <si>
    <t>Брутто, г</t>
  </si>
  <si>
    <t>Сумма</t>
  </si>
  <si>
    <t>Стоимость блюда</t>
  </si>
  <si>
    <t xml:space="preserve">7-10 лет </t>
  </si>
  <si>
    <t xml:space="preserve">11-14 лет </t>
  </si>
  <si>
    <t>15-18 лет</t>
  </si>
  <si>
    <t>7-10 лет</t>
  </si>
  <si>
    <t>11-14 лет</t>
  </si>
  <si>
    <t>Картофель</t>
  </si>
  <si>
    <t>Лук репчатый</t>
  </si>
  <si>
    <t>Томатное пюре</t>
  </si>
  <si>
    <t>Масло растительное</t>
  </si>
  <si>
    <t xml:space="preserve">Хлеб ржано-пшеничный </t>
  </si>
  <si>
    <t>Калорийность, ккаал</t>
  </si>
  <si>
    <t>Итого цена рациона без учета наценки</t>
  </si>
  <si>
    <t>Цена с учетом 20% товарной наценки</t>
  </si>
  <si>
    <t>Средняя цена без  учета ,НДС</t>
  </si>
  <si>
    <t>Средняя цена, с учетом НДС</t>
  </si>
  <si>
    <t xml:space="preserve">Расчет стоимости блюд произведен по ценам Департамента статистики </t>
  </si>
  <si>
    <t xml:space="preserve">Макаронные изделия </t>
  </si>
  <si>
    <t>Масло сливочное</t>
  </si>
  <si>
    <t xml:space="preserve">Лук репчатый </t>
  </si>
  <si>
    <t>Кисель из плодов шиповника</t>
  </si>
  <si>
    <t>Сахар</t>
  </si>
  <si>
    <t xml:space="preserve">Крахмал картофельный </t>
  </si>
  <si>
    <t>Кислота лимонная</t>
  </si>
  <si>
    <t>Вода</t>
  </si>
  <si>
    <t>Мед</t>
  </si>
  <si>
    <t xml:space="preserve">Мед натуральный </t>
  </si>
  <si>
    <t>Гречка рассыпчатая</t>
  </si>
  <si>
    <t>Крупа гречневая</t>
  </si>
  <si>
    <t>Молоко</t>
  </si>
  <si>
    <t xml:space="preserve">Соль </t>
  </si>
  <si>
    <t xml:space="preserve">1-ая  неделя ,4-ый день </t>
  </si>
  <si>
    <t xml:space="preserve">Мука пшеничная </t>
  </si>
  <si>
    <t>Соль</t>
  </si>
  <si>
    <t>Суп картофельный с макаронными изделиями</t>
  </si>
  <si>
    <t xml:space="preserve">Картофель </t>
  </si>
  <si>
    <t>Макаронны, лапша, вермишель</t>
  </si>
  <si>
    <t>Морковь</t>
  </si>
  <si>
    <t>Бульон</t>
  </si>
  <si>
    <t>Яблоко</t>
  </si>
  <si>
    <t>Макаронные изделия</t>
  </si>
  <si>
    <t xml:space="preserve">Хлеб пшеничный </t>
  </si>
  <si>
    <t xml:space="preserve">Суп картофельный с бобовыми </t>
  </si>
  <si>
    <t>200/10</t>
  </si>
  <si>
    <t>230/10</t>
  </si>
  <si>
    <t>250/10</t>
  </si>
  <si>
    <t>Горох</t>
  </si>
  <si>
    <t xml:space="preserve">Морковь </t>
  </si>
  <si>
    <t>Сусбеше</t>
  </si>
  <si>
    <t>Крупа рисовая</t>
  </si>
  <si>
    <t>Яйца</t>
  </si>
  <si>
    <t>Говядина (котлетное мясо)</t>
  </si>
  <si>
    <t xml:space="preserve">3-я  неделя , 3-й день </t>
  </si>
  <si>
    <t>Суп картофельный с клёцками</t>
  </si>
  <si>
    <t>200/25</t>
  </si>
  <si>
    <t>230/25</t>
  </si>
  <si>
    <t>250/25</t>
  </si>
  <si>
    <t>Куры</t>
  </si>
  <si>
    <t>Мука пшеничная высш. Сорта</t>
  </si>
  <si>
    <t xml:space="preserve">Крупа рисовая </t>
  </si>
  <si>
    <t>Молоко пастериз 2,5% жирости</t>
  </si>
  <si>
    <t xml:space="preserve">Минтай не разделанный </t>
  </si>
  <si>
    <t>Томатная пюре</t>
  </si>
  <si>
    <t>Вода питьевая</t>
  </si>
  <si>
    <t xml:space="preserve">Капуста тушеная </t>
  </si>
  <si>
    <t>Капуста белокочанная</t>
  </si>
  <si>
    <t>Лавровый лист</t>
  </si>
  <si>
    <t>Тефтели мясные</t>
  </si>
  <si>
    <t>Или телятина (котлетное мясо)</t>
  </si>
  <si>
    <t xml:space="preserve">Вода </t>
  </si>
  <si>
    <t>Борщ с капустой и картофелем</t>
  </si>
  <si>
    <t>Свекла</t>
  </si>
  <si>
    <t>Капуста свежая</t>
  </si>
  <si>
    <t xml:space="preserve">Томатное пюре </t>
  </si>
  <si>
    <t xml:space="preserve">Масло растительное </t>
  </si>
  <si>
    <t>Сметана</t>
  </si>
  <si>
    <t>Соус</t>
  </si>
  <si>
    <t xml:space="preserve">1-ая  неделя , 1 -й день </t>
  </si>
  <si>
    <t>Чай с сахаром</t>
  </si>
  <si>
    <t xml:space="preserve">Компот </t>
  </si>
  <si>
    <t xml:space="preserve">Рис отварной </t>
  </si>
  <si>
    <t>Котлеты рыбные</t>
  </si>
  <si>
    <t>Компот</t>
  </si>
  <si>
    <t xml:space="preserve">Печенье </t>
  </si>
  <si>
    <t>Каша молочная овсяная</t>
  </si>
  <si>
    <t>Птица тушенная</t>
  </si>
  <si>
    <t>Каша молочная ячневая</t>
  </si>
  <si>
    <t xml:space="preserve">Гренки </t>
  </si>
  <si>
    <t>Крупа овсянная</t>
  </si>
  <si>
    <t xml:space="preserve">Масло сливочное </t>
  </si>
  <si>
    <t>Молоко пастер.2,5% жирн.</t>
  </si>
  <si>
    <t>"_____"_____________2022 года</t>
  </si>
  <si>
    <t>Чай высшего или первого сорта</t>
  </si>
  <si>
    <t xml:space="preserve">Курица </t>
  </si>
  <si>
    <t>Сухофукты</t>
  </si>
  <si>
    <t xml:space="preserve">Сахар </t>
  </si>
  <si>
    <t>Плоды шиповника сушенные</t>
  </si>
  <si>
    <t>Крахмал</t>
  </si>
  <si>
    <t>Печенье сахарное</t>
  </si>
  <si>
    <t>Перец череый горошком</t>
  </si>
  <si>
    <t xml:space="preserve">Сметана </t>
  </si>
  <si>
    <t>Крупа ячневая</t>
  </si>
  <si>
    <t>Петрушка</t>
  </si>
  <si>
    <t>Гренки</t>
  </si>
  <si>
    <t>200/30</t>
  </si>
  <si>
    <t>230/30</t>
  </si>
  <si>
    <t>250/30</t>
  </si>
  <si>
    <t xml:space="preserve">Молоко </t>
  </si>
  <si>
    <t>Каша молочная пшенная</t>
  </si>
  <si>
    <t>Крупа пшено</t>
  </si>
  <si>
    <t>Кисель из суховфруктов и шиповника</t>
  </si>
  <si>
    <t>Шиповник, сухофрукты</t>
  </si>
  <si>
    <t>Каша молочная кукурузная</t>
  </si>
  <si>
    <t>Крупа кукурузная</t>
  </si>
  <si>
    <t>Котлета из мяса кур</t>
  </si>
  <si>
    <t>Филе курицы</t>
  </si>
  <si>
    <t>Мука</t>
  </si>
  <si>
    <t>Плов из мяса кур</t>
  </si>
  <si>
    <t>Филе утки</t>
  </si>
  <si>
    <t xml:space="preserve">1-ая  неделя , 2-й день </t>
  </si>
  <si>
    <t xml:space="preserve">1-ая  неделя ,3 -й день </t>
  </si>
  <si>
    <t xml:space="preserve">1-ая  неделя , 5-ый день </t>
  </si>
  <si>
    <t xml:space="preserve">2-ая  неделя , 2-й день </t>
  </si>
  <si>
    <t xml:space="preserve">2-ая  неделя ,3-й день </t>
  </si>
  <si>
    <t xml:space="preserve">2-ая  неделя ,5-й день </t>
  </si>
  <si>
    <t xml:space="preserve">3-ая  неделя , 1 -й день </t>
  </si>
  <si>
    <t xml:space="preserve">3-ая  неделя ,5 -ый день </t>
  </si>
  <si>
    <t xml:space="preserve">4-ая  неделя , 1 -й день </t>
  </si>
  <si>
    <t xml:space="preserve">4-ая  неделя ,4-й день </t>
  </si>
  <si>
    <t xml:space="preserve">Котлеты рыбные </t>
  </si>
  <si>
    <t>Какао</t>
  </si>
  <si>
    <t>Какао порошок</t>
  </si>
  <si>
    <t xml:space="preserve">2-я  неделя ,4- й день </t>
  </si>
  <si>
    <t xml:space="preserve">3-ая  неделя , 2-й день </t>
  </si>
  <si>
    <t>Фрикадельки</t>
  </si>
  <si>
    <t>250/35</t>
  </si>
  <si>
    <t xml:space="preserve">Суп картофельный с фрикадельками </t>
  </si>
  <si>
    <t xml:space="preserve">Пюре картофельное </t>
  </si>
  <si>
    <t>Суп картофельный с крупой</t>
  </si>
  <si>
    <t>Рис</t>
  </si>
  <si>
    <t>Четырехнедельное меню блюд для организации бесплатного питания отдельных категорий обучающихся в организациях среднего образования за счет бюджетных средств         (зима- весна) .</t>
  </si>
  <si>
    <t xml:space="preserve">2-ая  неделя , 1 -й день </t>
  </si>
  <si>
    <t xml:space="preserve">3-ая  неделя ,4-ый день </t>
  </si>
  <si>
    <t xml:space="preserve">4-ая  неделя , 2-й день </t>
  </si>
  <si>
    <t xml:space="preserve">4-ая  неделя ,3-й день </t>
  </si>
  <si>
    <t xml:space="preserve">4-ая  неделя ,5-й 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</si>
</sst>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2" fillId="0" borderId="0" xfId="0" applyFont="1" applyAlignment="1"/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4" fontId="2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2" fillId="0" borderId="1" xfId="0" applyFont="1" applyFill="1" applyBorder="1"/>
    <xf numFmtId="0" fontId="0" fillId="0" borderId="8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1" xfId="0" applyBorder="1" applyAlignment="1"/>
    <xf numFmtId="0" fontId="0" fillId="0" borderId="0" xfId="0" applyAlignment="1">
      <alignment horizontal="center"/>
    </xf>
    <xf numFmtId="0" fontId="2" fillId="0" borderId="8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0" xfId="0" applyBorder="1"/>
    <xf numFmtId="4" fontId="0" fillId="0" borderId="1" xfId="0" applyNumberFormat="1" applyBorder="1" applyAlignment="1"/>
    <xf numFmtId="0" fontId="0" fillId="0" borderId="11" xfId="0" applyBorder="1"/>
    <xf numFmtId="0" fontId="0" fillId="0" borderId="6" xfId="0" applyBorder="1"/>
    <xf numFmtId="3" fontId="2" fillId="0" borderId="8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6" fillId="0" borderId="0" xfId="0" applyFont="1"/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4" fontId="3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/>
    <xf numFmtId="0" fontId="6" fillId="0" borderId="0" xfId="0" applyFont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3" xfId="0" applyFont="1" applyBorder="1"/>
    <xf numFmtId="0" fontId="0" fillId="0" borderId="13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4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0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4" fontId="0" fillId="0" borderId="9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7" fillId="0" borderId="9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4" fontId="6" fillId="0" borderId="9" xfId="0" applyNumberFormat="1" applyFont="1" applyBorder="1" applyAlignment="1">
      <alignment horizontal="center"/>
    </xf>
    <xf numFmtId="4" fontId="6" fillId="0" borderId="14" xfId="0" applyNumberFormat="1" applyFont="1" applyBorder="1" applyAlignment="1">
      <alignment horizontal="center"/>
    </xf>
    <xf numFmtId="4" fontId="6" fillId="0" borderId="8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workbookViewId="0">
      <selection activeCell="E10" sqref="E10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9" customWidth="1"/>
    <col min="6" max="6" width="9.140625" customWidth="1" outlineLevel="1"/>
    <col min="7" max="7" width="9.7109375" customWidth="1"/>
    <col min="8" max="8" width="9.42578125" customWidth="1"/>
    <col min="9" max="9" width="10.7109375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13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91" t="s">
        <v>1</v>
      </c>
      <c r="N1" s="91"/>
      <c r="O1" s="91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3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91" t="s">
        <v>5</v>
      </c>
      <c r="N3" s="91"/>
      <c r="O3" s="9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1" t="s">
        <v>6</v>
      </c>
      <c r="N4" s="91"/>
      <c r="O4" s="9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1" t="s">
        <v>104</v>
      </c>
      <c r="N5" s="91"/>
      <c r="O5" s="9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2" t="s">
        <v>153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5" ht="15" customHeight="1" x14ac:dyDescent="0.2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1" t="s">
        <v>90</v>
      </c>
      <c r="B10" s="91"/>
      <c r="C10" s="91"/>
      <c r="D10" s="9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89" t="s">
        <v>7</v>
      </c>
      <c r="B13" s="74" t="s">
        <v>8</v>
      </c>
      <c r="C13" s="75"/>
      <c r="D13" s="76"/>
      <c r="E13" s="89" t="s">
        <v>9</v>
      </c>
      <c r="F13" s="89" t="s">
        <v>10</v>
      </c>
      <c r="G13" s="74" t="s">
        <v>11</v>
      </c>
      <c r="H13" s="75"/>
      <c r="I13" s="76"/>
      <c r="J13" s="74" t="s">
        <v>12</v>
      </c>
      <c r="K13" s="75"/>
      <c r="L13" s="76"/>
      <c r="M13" s="74" t="s">
        <v>13</v>
      </c>
      <c r="N13" s="75"/>
      <c r="O13" s="76"/>
    </row>
    <row r="14" spans="1:15" x14ac:dyDescent="0.25">
      <c r="A14" s="89"/>
      <c r="B14" s="77"/>
      <c r="C14" s="78"/>
      <c r="D14" s="79"/>
      <c r="E14" s="89"/>
      <c r="F14" s="89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89"/>
      <c r="B15" s="5" t="s">
        <v>14</v>
      </c>
      <c r="C15" s="6" t="s">
        <v>15</v>
      </c>
      <c r="D15" s="7" t="s">
        <v>16</v>
      </c>
      <c r="E15" s="89"/>
      <c r="F15" s="90"/>
      <c r="G15" s="6" t="s">
        <v>17</v>
      </c>
      <c r="H15" s="6" t="s">
        <v>18</v>
      </c>
      <c r="I15" s="6" t="s">
        <v>16</v>
      </c>
      <c r="J15" s="6" t="s">
        <v>17</v>
      </c>
      <c r="K15" s="6" t="s">
        <v>15</v>
      </c>
      <c r="L15" s="6" t="s">
        <v>16</v>
      </c>
      <c r="M15" s="6" t="s">
        <v>17</v>
      </c>
      <c r="N15" s="6" t="s">
        <v>15</v>
      </c>
      <c r="O15" s="6" t="s">
        <v>16</v>
      </c>
    </row>
    <row r="16" spans="1:15" x14ac:dyDescent="0.25">
      <c r="A16" s="80" t="s">
        <v>97</v>
      </c>
      <c r="B16" s="5">
        <v>210</v>
      </c>
      <c r="C16" s="6">
        <v>210</v>
      </c>
      <c r="D16" s="7">
        <v>210</v>
      </c>
      <c r="E16" s="8" t="s">
        <v>101</v>
      </c>
      <c r="F16" s="6">
        <v>360</v>
      </c>
      <c r="G16" s="6">
        <v>50</v>
      </c>
      <c r="H16" s="6">
        <v>50</v>
      </c>
      <c r="I16" s="6">
        <v>50</v>
      </c>
      <c r="J16" s="9">
        <f t="shared" ref="J16:J26" si="0">G16*F16/1000</f>
        <v>18</v>
      </c>
      <c r="K16" s="9">
        <f t="shared" ref="K16:K26" si="1">H16*F16/1000</f>
        <v>18</v>
      </c>
      <c r="L16" s="9">
        <f t="shared" ref="L16:L26" si="2">I16*F16/1000</f>
        <v>18</v>
      </c>
      <c r="M16" s="9">
        <f>SUM(J16:J20)</f>
        <v>101.30719999999999</v>
      </c>
      <c r="N16" s="9">
        <f>SUM(K16:K20)</f>
        <v>101.30719999999999</v>
      </c>
      <c r="O16" s="10">
        <f>SUM(L16:L20)</f>
        <v>101.30719999999999</v>
      </c>
    </row>
    <row r="17" spans="1:15" x14ac:dyDescent="0.25">
      <c r="A17" s="80"/>
      <c r="B17" s="57"/>
      <c r="C17" s="1"/>
      <c r="D17" s="1"/>
      <c r="E17" s="12" t="s">
        <v>103</v>
      </c>
      <c r="F17" s="6">
        <v>500</v>
      </c>
      <c r="G17" s="6">
        <v>100</v>
      </c>
      <c r="H17" s="6">
        <v>100</v>
      </c>
      <c r="I17" s="6">
        <v>100</v>
      </c>
      <c r="J17" s="9">
        <f t="shared" si="0"/>
        <v>50</v>
      </c>
      <c r="K17" s="9">
        <f t="shared" si="1"/>
        <v>50</v>
      </c>
      <c r="L17" s="9">
        <f t="shared" si="2"/>
        <v>50</v>
      </c>
      <c r="M17" s="6"/>
      <c r="N17" s="6"/>
      <c r="O17" s="13"/>
    </row>
    <row r="18" spans="1:15" x14ac:dyDescent="0.25">
      <c r="A18" s="80"/>
      <c r="B18" s="15"/>
      <c r="C18" s="15"/>
      <c r="D18" s="16"/>
      <c r="E18" s="17" t="s">
        <v>82</v>
      </c>
      <c r="F18" s="6">
        <v>0.12</v>
      </c>
      <c r="G18" s="6">
        <v>60</v>
      </c>
      <c r="H18" s="6">
        <v>60</v>
      </c>
      <c r="I18" s="6">
        <v>60</v>
      </c>
      <c r="J18" s="9">
        <f t="shared" si="0"/>
        <v>7.1999999999999989E-3</v>
      </c>
      <c r="K18" s="9">
        <f t="shared" si="1"/>
        <v>7.1999999999999989E-3</v>
      </c>
      <c r="L18" s="9">
        <f t="shared" si="2"/>
        <v>7.1999999999999989E-3</v>
      </c>
      <c r="M18" s="6"/>
      <c r="N18" s="6"/>
      <c r="O18" s="13"/>
    </row>
    <row r="19" spans="1:15" x14ac:dyDescent="0.25">
      <c r="A19" s="80"/>
      <c r="B19" s="55"/>
      <c r="C19" s="1"/>
      <c r="D19" s="1"/>
      <c r="E19" s="12" t="s">
        <v>34</v>
      </c>
      <c r="F19" s="6">
        <v>550</v>
      </c>
      <c r="G19" s="6">
        <v>6</v>
      </c>
      <c r="H19" s="6">
        <v>6</v>
      </c>
      <c r="I19" s="6">
        <v>6</v>
      </c>
      <c r="J19" s="9">
        <f t="shared" si="0"/>
        <v>3.3</v>
      </c>
      <c r="K19" s="9">
        <f t="shared" si="1"/>
        <v>3.3</v>
      </c>
      <c r="L19" s="9">
        <f t="shared" si="2"/>
        <v>3.3</v>
      </c>
      <c r="M19" s="6"/>
      <c r="N19" s="6"/>
      <c r="O19" s="13"/>
    </row>
    <row r="20" spans="1:15" x14ac:dyDescent="0.25">
      <c r="A20" s="80"/>
      <c r="B20" s="55"/>
      <c r="C20" s="1"/>
      <c r="D20" s="1"/>
      <c r="E20" s="12" t="s">
        <v>102</v>
      </c>
      <c r="F20" s="6">
        <v>3000</v>
      </c>
      <c r="G20" s="6">
        <v>10</v>
      </c>
      <c r="H20" s="6">
        <v>10</v>
      </c>
      <c r="I20" s="6">
        <v>10</v>
      </c>
      <c r="J20" s="9">
        <f t="shared" si="0"/>
        <v>30</v>
      </c>
      <c r="K20" s="9">
        <f t="shared" si="1"/>
        <v>30</v>
      </c>
      <c r="L20" s="9">
        <f t="shared" si="2"/>
        <v>30</v>
      </c>
      <c r="M20" s="6"/>
      <c r="N20" s="6"/>
      <c r="O20" s="13"/>
    </row>
    <row r="21" spans="1:15" x14ac:dyDescent="0.25">
      <c r="A21" s="54" t="s">
        <v>61</v>
      </c>
      <c r="B21" s="13">
        <v>100</v>
      </c>
      <c r="C21" s="13">
        <v>100</v>
      </c>
      <c r="D21" s="13">
        <v>100</v>
      </c>
      <c r="E21" s="51" t="s">
        <v>61</v>
      </c>
      <c r="F21" s="13">
        <v>2100</v>
      </c>
      <c r="G21" s="13">
        <v>100</v>
      </c>
      <c r="H21" s="13">
        <v>100</v>
      </c>
      <c r="I21" s="13">
        <v>100</v>
      </c>
      <c r="J21" s="9">
        <f t="shared" si="0"/>
        <v>210</v>
      </c>
      <c r="K21" s="9">
        <f t="shared" si="1"/>
        <v>210</v>
      </c>
      <c r="L21" s="9">
        <f t="shared" si="2"/>
        <v>210</v>
      </c>
      <c r="M21" s="10">
        <f>J21</f>
        <v>210</v>
      </c>
      <c r="N21" s="10">
        <f t="shared" ref="N21:O21" si="3">K21</f>
        <v>210</v>
      </c>
      <c r="O21" s="10">
        <f t="shared" si="3"/>
        <v>210</v>
      </c>
    </row>
    <row r="22" spans="1:15" ht="30" x14ac:dyDescent="0.25">
      <c r="A22" s="83" t="s">
        <v>91</v>
      </c>
      <c r="B22" s="86">
        <v>200</v>
      </c>
      <c r="C22" s="86">
        <v>200</v>
      </c>
      <c r="D22" s="86">
        <v>200</v>
      </c>
      <c r="E22" s="51" t="s">
        <v>105</v>
      </c>
      <c r="F22" s="13">
        <v>4000</v>
      </c>
      <c r="G22" s="13">
        <v>2</v>
      </c>
      <c r="H22" s="13">
        <v>2</v>
      </c>
      <c r="I22" s="13">
        <v>2</v>
      </c>
      <c r="J22" s="9">
        <f t="shared" si="0"/>
        <v>8</v>
      </c>
      <c r="K22" s="9">
        <f t="shared" si="1"/>
        <v>8</v>
      </c>
      <c r="L22" s="9">
        <f t="shared" si="2"/>
        <v>8</v>
      </c>
      <c r="M22" s="10">
        <f>SUM(J22:J24)</f>
        <v>16.268000000000001</v>
      </c>
      <c r="N22" s="10">
        <f t="shared" ref="N22:O22" si="4">SUM(K22:K24)</f>
        <v>16.268000000000001</v>
      </c>
      <c r="O22" s="10">
        <f t="shared" si="4"/>
        <v>16.268000000000001</v>
      </c>
    </row>
    <row r="23" spans="1:15" x14ac:dyDescent="0.25">
      <c r="A23" s="84"/>
      <c r="B23" s="87"/>
      <c r="C23" s="87"/>
      <c r="D23" s="87"/>
      <c r="E23" s="51" t="s">
        <v>34</v>
      </c>
      <c r="F23" s="13">
        <v>550</v>
      </c>
      <c r="G23" s="13">
        <v>15</v>
      </c>
      <c r="H23" s="13">
        <v>15</v>
      </c>
      <c r="I23" s="13">
        <v>15</v>
      </c>
      <c r="J23" s="9">
        <f t="shared" si="0"/>
        <v>8.25</v>
      </c>
      <c r="K23" s="9">
        <f t="shared" si="1"/>
        <v>8.25</v>
      </c>
      <c r="L23" s="9">
        <f t="shared" si="2"/>
        <v>8.25</v>
      </c>
      <c r="M23" s="10"/>
      <c r="N23" s="10"/>
      <c r="O23" s="10"/>
    </row>
    <row r="24" spans="1:15" x14ac:dyDescent="0.25">
      <c r="A24" s="85"/>
      <c r="B24" s="88"/>
      <c r="C24" s="88">
        <v>200</v>
      </c>
      <c r="D24" s="88">
        <v>200</v>
      </c>
      <c r="E24" s="19" t="s">
        <v>82</v>
      </c>
      <c r="F24" s="13">
        <v>0.12</v>
      </c>
      <c r="G24" s="13">
        <v>150</v>
      </c>
      <c r="H24" s="13">
        <v>150</v>
      </c>
      <c r="I24" s="13">
        <v>150</v>
      </c>
      <c r="J24" s="9">
        <f t="shared" si="0"/>
        <v>1.7999999999999999E-2</v>
      </c>
      <c r="K24" s="9">
        <f t="shared" si="1"/>
        <v>1.7999999999999999E-2</v>
      </c>
      <c r="L24" s="9">
        <f t="shared" si="2"/>
        <v>1.7999999999999999E-2</v>
      </c>
      <c r="M24" s="13"/>
      <c r="N24" s="13"/>
      <c r="O24" s="13"/>
    </row>
    <row r="25" spans="1:15" ht="15" customHeight="1" x14ac:dyDescent="0.25">
      <c r="A25" s="81" t="s">
        <v>23</v>
      </c>
      <c r="B25" s="86">
        <v>20</v>
      </c>
      <c r="C25" s="86">
        <v>35</v>
      </c>
      <c r="D25" s="86">
        <v>40</v>
      </c>
      <c r="E25" s="21" t="s">
        <v>23</v>
      </c>
      <c r="F25" s="13">
        <v>625</v>
      </c>
      <c r="G25" s="13">
        <v>20</v>
      </c>
      <c r="H25" s="13">
        <v>35</v>
      </c>
      <c r="I25" s="13">
        <v>40</v>
      </c>
      <c r="J25" s="9">
        <f t="shared" si="0"/>
        <v>12.5</v>
      </c>
      <c r="K25" s="9">
        <f t="shared" si="1"/>
        <v>21.875</v>
      </c>
      <c r="L25" s="9">
        <f t="shared" si="2"/>
        <v>25</v>
      </c>
      <c r="M25" s="10">
        <f>J25</f>
        <v>12.5</v>
      </c>
      <c r="N25" s="10">
        <f>K25</f>
        <v>21.875</v>
      </c>
      <c r="O25" s="10">
        <f>L25</f>
        <v>25</v>
      </c>
    </row>
    <row r="26" spans="1:15" x14ac:dyDescent="0.25">
      <c r="A26" s="82"/>
      <c r="B26" s="88"/>
      <c r="C26" s="88"/>
      <c r="D26" s="88"/>
      <c r="E26" s="21"/>
      <c r="F26" s="13"/>
      <c r="G26" s="13"/>
      <c r="H26" s="13"/>
      <c r="I26" s="13"/>
      <c r="J26" s="9">
        <f t="shared" si="0"/>
        <v>0</v>
      </c>
      <c r="K26" s="9">
        <f t="shared" si="1"/>
        <v>0</v>
      </c>
      <c r="L26" s="9">
        <f t="shared" si="2"/>
        <v>0</v>
      </c>
      <c r="M26" s="13"/>
      <c r="N26" s="13"/>
      <c r="O26" s="13"/>
    </row>
    <row r="27" spans="1:15" x14ac:dyDescent="0.25">
      <c r="A27" s="22" t="s">
        <v>24</v>
      </c>
      <c r="B27" s="22"/>
      <c r="C27" s="22"/>
      <c r="D27" s="22"/>
      <c r="E27" s="22"/>
      <c r="F27" s="13"/>
      <c r="G27" s="13"/>
      <c r="H27" s="13"/>
      <c r="I27" s="13"/>
      <c r="J27" s="10"/>
      <c r="K27" s="10"/>
      <c r="L27" s="10"/>
      <c r="M27" s="13"/>
      <c r="N27" s="13"/>
      <c r="O27" s="13"/>
    </row>
    <row r="28" spans="1:15" x14ac:dyDescent="0.25">
      <c r="A28" s="22"/>
      <c r="B28" s="22"/>
      <c r="C28" s="22"/>
      <c r="D28" s="22"/>
      <c r="E28" s="22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outlineLevel="1" x14ac:dyDescent="0.25">
      <c r="A29" s="68" t="s">
        <v>25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70"/>
      <c r="M29" s="10">
        <f>SUM(M16:M28)</f>
        <v>340.0752</v>
      </c>
      <c r="N29" s="10">
        <f>SUM(N16:N28)</f>
        <v>349.4502</v>
      </c>
      <c r="O29" s="10">
        <f>SUM(O16:O28)</f>
        <v>352.5752</v>
      </c>
    </row>
    <row r="30" spans="1:15" outlineLevel="1" x14ac:dyDescent="0.25">
      <c r="A30" s="68" t="s">
        <v>26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70"/>
      <c r="M30" s="10">
        <f>M29*1.2</f>
        <v>408.09023999999999</v>
      </c>
      <c r="N30" s="10">
        <f t="shared" ref="N30:O30" si="5">N29*1.2</f>
        <v>419.34023999999999</v>
      </c>
      <c r="O30" s="10">
        <f t="shared" si="5"/>
        <v>423.09023999999999</v>
      </c>
    </row>
    <row r="31" spans="1:15" outlineLevel="1" x14ac:dyDescent="0.25">
      <c r="A31" s="68" t="s">
        <v>27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70"/>
      <c r="M31" s="71">
        <f>(M30+N30+O30)/3</f>
        <v>416.84023999999999</v>
      </c>
      <c r="N31" s="72"/>
      <c r="O31" s="73"/>
    </row>
    <row r="32" spans="1:15" outlineLevel="1" x14ac:dyDescent="0.25">
      <c r="A32" s="68" t="s">
        <v>28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70"/>
      <c r="M32" s="71">
        <f>M31*1.12</f>
        <v>466.86106880000006</v>
      </c>
      <c r="N32" s="72"/>
      <c r="O32" s="73"/>
    </row>
    <row r="33" spans="1:15" outlineLevel="1" x14ac:dyDescent="0.25">
      <c r="A33" s="68" t="s">
        <v>29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70"/>
      <c r="M33" s="23"/>
      <c r="N33" s="23"/>
      <c r="O33" s="23"/>
    </row>
    <row r="34" spans="1:15" outlineLevel="1" x14ac:dyDescent="0.25"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5"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</sheetData>
  <mergeCells count="29">
    <mergeCell ref="A10:D10"/>
    <mergeCell ref="M1:O1"/>
    <mergeCell ref="M3:O3"/>
    <mergeCell ref="M4:O4"/>
    <mergeCell ref="M5:O5"/>
    <mergeCell ref="A7:N8"/>
    <mergeCell ref="A30:L30"/>
    <mergeCell ref="A13:A15"/>
    <mergeCell ref="B13:D14"/>
    <mergeCell ref="E13:E15"/>
    <mergeCell ref="F13:F15"/>
    <mergeCell ref="G13:I14"/>
    <mergeCell ref="J13:L14"/>
    <mergeCell ref="M13:O14"/>
    <mergeCell ref="A16:A20"/>
    <mergeCell ref="A25:A26"/>
    <mergeCell ref="A29:L29"/>
    <mergeCell ref="A22:A24"/>
    <mergeCell ref="B22:B24"/>
    <mergeCell ref="C22:C24"/>
    <mergeCell ref="D22:D24"/>
    <mergeCell ref="B25:B26"/>
    <mergeCell ref="C25:C26"/>
    <mergeCell ref="D25:D26"/>
    <mergeCell ref="A31:L31"/>
    <mergeCell ref="M31:O31"/>
    <mergeCell ref="A32:L32"/>
    <mergeCell ref="M32:O32"/>
    <mergeCell ref="A33:L33"/>
  </mergeCells>
  <pageMargins left="0.25" right="0.25" top="0.75" bottom="0.75" header="0.3" footer="0.3"/>
  <pageSetup paperSize="9" scale="79" fitToHeight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opLeftCell="A2" workbookViewId="0">
      <selection activeCell="A7" sqref="A7:N8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34.28515625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91" t="s">
        <v>1</v>
      </c>
      <c r="N1" s="91"/>
      <c r="O1" s="91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3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91" t="s">
        <v>5</v>
      </c>
      <c r="N3" s="91"/>
      <c r="O3" s="9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1" t="s">
        <v>6</v>
      </c>
      <c r="N4" s="91"/>
      <c r="O4" s="9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1" t="s">
        <v>104</v>
      </c>
      <c r="N5" s="91"/>
      <c r="O5" s="9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2" t="s">
        <v>153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5" ht="15" customHeight="1" x14ac:dyDescent="0.2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1" t="s">
        <v>137</v>
      </c>
      <c r="B10" s="91"/>
      <c r="C10" s="91"/>
      <c r="D10" s="9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89" t="s">
        <v>7</v>
      </c>
      <c r="B13" s="74" t="s">
        <v>8</v>
      </c>
      <c r="C13" s="75"/>
      <c r="D13" s="76"/>
      <c r="E13" s="89" t="s">
        <v>9</v>
      </c>
      <c r="F13" s="89" t="s">
        <v>10</v>
      </c>
      <c r="G13" s="74" t="s">
        <v>11</v>
      </c>
      <c r="H13" s="75"/>
      <c r="I13" s="76"/>
      <c r="J13" s="74" t="s">
        <v>12</v>
      </c>
      <c r="K13" s="75"/>
      <c r="L13" s="76"/>
      <c r="M13" s="74" t="s">
        <v>13</v>
      </c>
      <c r="N13" s="75"/>
      <c r="O13" s="76"/>
    </row>
    <row r="14" spans="1:15" x14ac:dyDescent="0.25">
      <c r="A14" s="89"/>
      <c r="B14" s="77"/>
      <c r="C14" s="78"/>
      <c r="D14" s="79"/>
      <c r="E14" s="89"/>
      <c r="F14" s="89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89"/>
      <c r="B15" s="5" t="s">
        <v>14</v>
      </c>
      <c r="C15" s="6" t="s">
        <v>15</v>
      </c>
      <c r="D15" s="7" t="s">
        <v>16</v>
      </c>
      <c r="E15" s="89"/>
      <c r="F15" s="90"/>
      <c r="G15" s="6" t="s">
        <v>17</v>
      </c>
      <c r="H15" s="6" t="s">
        <v>18</v>
      </c>
      <c r="I15" s="6" t="s">
        <v>16</v>
      </c>
      <c r="J15" s="6" t="s">
        <v>17</v>
      </c>
      <c r="K15" s="6" t="s">
        <v>15</v>
      </c>
      <c r="L15" s="6" t="s">
        <v>16</v>
      </c>
      <c r="M15" s="6" t="s">
        <v>17</v>
      </c>
      <c r="N15" s="6" t="s">
        <v>15</v>
      </c>
      <c r="O15" s="6" t="s">
        <v>16</v>
      </c>
    </row>
    <row r="16" spans="1:15" ht="15" customHeight="1" x14ac:dyDescent="0.25">
      <c r="A16" s="93" t="s">
        <v>83</v>
      </c>
      <c r="B16" s="5" t="s">
        <v>56</v>
      </c>
      <c r="C16" s="5" t="s">
        <v>57</v>
      </c>
      <c r="D16" s="7" t="s">
        <v>58</v>
      </c>
      <c r="E16" s="12" t="s">
        <v>84</v>
      </c>
      <c r="F16" s="6">
        <v>300</v>
      </c>
      <c r="G16" s="6">
        <v>40</v>
      </c>
      <c r="H16" s="6">
        <v>46</v>
      </c>
      <c r="I16" s="6">
        <v>50</v>
      </c>
      <c r="J16" s="9">
        <f>G16*F16/1000</f>
        <v>12</v>
      </c>
      <c r="K16" s="9">
        <f>H16*F16/1000</f>
        <v>13.8</v>
      </c>
      <c r="L16" s="9">
        <f>I16*F16/1000</f>
        <v>15</v>
      </c>
      <c r="M16" s="9">
        <f>SUM(J16:J26)</f>
        <v>141.375</v>
      </c>
      <c r="N16" s="9">
        <f>SUM(K16:K26)</f>
        <v>160.69499999999999</v>
      </c>
      <c r="O16" s="10">
        <f>SUM(L16:L26)</f>
        <v>173.71250000000001</v>
      </c>
    </row>
    <row r="17" spans="1:15" x14ac:dyDescent="0.25">
      <c r="A17" s="94"/>
      <c r="B17" s="15"/>
      <c r="C17" s="15"/>
      <c r="D17" s="15"/>
      <c r="E17" s="12" t="s">
        <v>85</v>
      </c>
      <c r="F17" s="6">
        <v>400</v>
      </c>
      <c r="G17" s="6">
        <v>20</v>
      </c>
      <c r="H17" s="6">
        <v>23</v>
      </c>
      <c r="I17" s="6">
        <v>25</v>
      </c>
      <c r="J17" s="9">
        <f t="shared" ref="J17:J32" si="0">G17*F17/1000</f>
        <v>8</v>
      </c>
      <c r="K17" s="9">
        <f t="shared" ref="K17:K32" si="1">H17*F17/1000</f>
        <v>9.1999999999999993</v>
      </c>
      <c r="L17" s="9">
        <f t="shared" ref="L17:L32" si="2">I17*F17/1000</f>
        <v>10</v>
      </c>
      <c r="M17" s="9"/>
      <c r="N17" s="9"/>
      <c r="O17" s="10"/>
    </row>
    <row r="18" spans="1:15" x14ac:dyDescent="0.25">
      <c r="A18" s="94"/>
      <c r="B18" s="15"/>
      <c r="C18" s="15"/>
      <c r="D18" s="15"/>
      <c r="E18" s="12" t="s">
        <v>19</v>
      </c>
      <c r="F18" s="6">
        <v>250</v>
      </c>
      <c r="G18" s="6">
        <v>21.5</v>
      </c>
      <c r="H18" s="6">
        <v>24.6</v>
      </c>
      <c r="I18" s="6">
        <v>26.75</v>
      </c>
      <c r="J18" s="9">
        <f t="shared" si="0"/>
        <v>5.375</v>
      </c>
      <c r="K18" s="9">
        <f t="shared" si="1"/>
        <v>6.15</v>
      </c>
      <c r="L18" s="9">
        <f t="shared" si="2"/>
        <v>6.6875</v>
      </c>
      <c r="M18" s="9"/>
      <c r="N18" s="9"/>
      <c r="O18" s="10"/>
    </row>
    <row r="19" spans="1:15" x14ac:dyDescent="0.25">
      <c r="A19" s="94"/>
      <c r="B19" s="15"/>
      <c r="C19" s="15"/>
      <c r="D19" s="15"/>
      <c r="E19" s="12" t="s">
        <v>50</v>
      </c>
      <c r="F19" s="6">
        <v>300</v>
      </c>
      <c r="G19" s="6">
        <v>10</v>
      </c>
      <c r="H19" s="6">
        <v>11.5</v>
      </c>
      <c r="I19" s="6">
        <v>12.5</v>
      </c>
      <c r="J19" s="9">
        <f t="shared" si="0"/>
        <v>3</v>
      </c>
      <c r="K19" s="9">
        <f t="shared" si="1"/>
        <v>3.45</v>
      </c>
      <c r="L19" s="9">
        <f t="shared" si="2"/>
        <v>3.75</v>
      </c>
      <c r="M19" s="9"/>
      <c r="N19" s="9"/>
      <c r="O19" s="10"/>
    </row>
    <row r="20" spans="1:15" x14ac:dyDescent="0.25">
      <c r="A20" s="94"/>
      <c r="B20" s="15"/>
      <c r="C20" s="15"/>
      <c r="D20" s="15"/>
      <c r="E20" s="12" t="s">
        <v>115</v>
      </c>
      <c r="F20" s="6">
        <v>3000</v>
      </c>
      <c r="G20" s="6">
        <v>2.6</v>
      </c>
      <c r="H20" s="6">
        <v>3</v>
      </c>
      <c r="I20" s="6">
        <v>3.3</v>
      </c>
      <c r="J20" s="9">
        <f t="shared" si="0"/>
        <v>7.8</v>
      </c>
      <c r="K20" s="9">
        <f t="shared" si="1"/>
        <v>9</v>
      </c>
      <c r="L20" s="9">
        <f t="shared" si="2"/>
        <v>9.9</v>
      </c>
      <c r="M20" s="9"/>
      <c r="N20" s="9"/>
      <c r="O20" s="10"/>
    </row>
    <row r="21" spans="1:15" x14ac:dyDescent="0.25">
      <c r="A21" s="94"/>
      <c r="B21" s="15"/>
      <c r="C21" s="15"/>
      <c r="D21" s="15"/>
      <c r="E21" s="12" t="s">
        <v>32</v>
      </c>
      <c r="F21" s="6">
        <v>250</v>
      </c>
      <c r="G21" s="6">
        <v>9.6</v>
      </c>
      <c r="H21" s="6">
        <v>11</v>
      </c>
      <c r="I21" s="6">
        <v>12</v>
      </c>
      <c r="J21" s="9">
        <f t="shared" si="0"/>
        <v>2.4</v>
      </c>
      <c r="K21" s="9">
        <f t="shared" si="1"/>
        <v>2.75</v>
      </c>
      <c r="L21" s="9">
        <f t="shared" si="2"/>
        <v>3</v>
      </c>
      <c r="M21" s="10"/>
      <c r="N21" s="9"/>
      <c r="O21" s="10"/>
    </row>
    <row r="22" spans="1:15" x14ac:dyDescent="0.25">
      <c r="A22" s="94"/>
      <c r="B22" s="15"/>
      <c r="C22" s="15"/>
      <c r="D22" s="15"/>
      <c r="E22" s="12" t="s">
        <v>86</v>
      </c>
      <c r="F22" s="6">
        <v>2000</v>
      </c>
      <c r="G22" s="6">
        <v>6</v>
      </c>
      <c r="H22" s="6">
        <v>6.9</v>
      </c>
      <c r="I22" s="6">
        <v>7.5</v>
      </c>
      <c r="J22" s="9">
        <f t="shared" si="0"/>
        <v>12</v>
      </c>
      <c r="K22" s="9">
        <f t="shared" si="1"/>
        <v>13.8</v>
      </c>
      <c r="L22" s="9">
        <f t="shared" si="2"/>
        <v>15</v>
      </c>
      <c r="M22" s="9"/>
      <c r="N22" s="9"/>
      <c r="O22" s="10"/>
    </row>
    <row r="23" spans="1:15" x14ac:dyDescent="0.25">
      <c r="A23" s="94"/>
      <c r="B23" s="15"/>
      <c r="C23" s="15"/>
      <c r="D23" s="15"/>
      <c r="E23" s="8" t="s">
        <v>87</v>
      </c>
      <c r="F23" s="6">
        <v>1300</v>
      </c>
      <c r="G23" s="6">
        <v>4</v>
      </c>
      <c r="H23" s="6">
        <v>4.5999999999999996</v>
      </c>
      <c r="I23" s="6">
        <v>5</v>
      </c>
      <c r="J23" s="9">
        <f t="shared" si="0"/>
        <v>5.2</v>
      </c>
      <c r="K23" s="9">
        <f t="shared" si="1"/>
        <v>5.9799999999999986</v>
      </c>
      <c r="L23" s="9">
        <f t="shared" si="2"/>
        <v>6.5</v>
      </c>
      <c r="M23" s="9"/>
      <c r="N23" s="9"/>
      <c r="O23" s="10"/>
    </row>
    <row r="24" spans="1:15" x14ac:dyDescent="0.25">
      <c r="A24" s="94"/>
      <c r="B24" s="15"/>
      <c r="C24" s="15"/>
      <c r="D24" s="15"/>
      <c r="E24" s="8" t="s">
        <v>34</v>
      </c>
      <c r="F24" s="6">
        <v>550</v>
      </c>
      <c r="G24" s="6">
        <v>2</v>
      </c>
      <c r="H24" s="6">
        <v>2.2999999999999998</v>
      </c>
      <c r="I24" s="6">
        <v>2.5</v>
      </c>
      <c r="J24" s="9">
        <f t="shared" si="0"/>
        <v>1.1000000000000001</v>
      </c>
      <c r="K24" s="9">
        <f t="shared" si="1"/>
        <v>1.2649999999999999</v>
      </c>
      <c r="L24" s="9">
        <f t="shared" si="2"/>
        <v>1.375</v>
      </c>
      <c r="M24" s="9"/>
      <c r="N24" s="9"/>
      <c r="O24" s="10"/>
    </row>
    <row r="25" spans="1:15" x14ac:dyDescent="0.25">
      <c r="A25" s="94"/>
      <c r="B25" s="15"/>
      <c r="C25" s="15"/>
      <c r="D25" s="15"/>
      <c r="E25" s="8" t="s">
        <v>51</v>
      </c>
      <c r="F25" s="6">
        <v>450</v>
      </c>
      <c r="G25" s="6">
        <v>160</v>
      </c>
      <c r="H25" s="6">
        <v>184</v>
      </c>
      <c r="I25" s="6">
        <v>200</v>
      </c>
      <c r="J25" s="9">
        <f t="shared" si="0"/>
        <v>72</v>
      </c>
      <c r="K25" s="9">
        <f t="shared" si="1"/>
        <v>82.8</v>
      </c>
      <c r="L25" s="9">
        <f t="shared" si="2"/>
        <v>90</v>
      </c>
      <c r="M25" s="9"/>
      <c r="N25" s="9"/>
      <c r="O25" s="10"/>
    </row>
    <row r="26" spans="1:15" x14ac:dyDescent="0.25">
      <c r="A26" s="95"/>
      <c r="B26" s="15"/>
      <c r="C26" s="15"/>
      <c r="D26" s="15"/>
      <c r="E26" s="8" t="s">
        <v>88</v>
      </c>
      <c r="F26" s="6">
        <v>1250</v>
      </c>
      <c r="G26" s="6">
        <v>10</v>
      </c>
      <c r="H26" s="6">
        <v>10</v>
      </c>
      <c r="I26" s="6">
        <v>10</v>
      </c>
      <c r="J26" s="9">
        <f t="shared" si="0"/>
        <v>12.5</v>
      </c>
      <c r="K26" s="9">
        <f t="shared" si="1"/>
        <v>12.5</v>
      </c>
      <c r="L26" s="9">
        <f t="shared" si="2"/>
        <v>12.5</v>
      </c>
      <c r="M26" s="9"/>
      <c r="N26" s="9"/>
      <c r="O26" s="10"/>
    </row>
    <row r="27" spans="1:15" x14ac:dyDescent="0.25">
      <c r="A27" s="81" t="s">
        <v>95</v>
      </c>
      <c r="B27" s="20">
        <v>200</v>
      </c>
      <c r="C27" s="13">
        <v>200</v>
      </c>
      <c r="D27" s="13">
        <v>200</v>
      </c>
      <c r="E27" s="19" t="s">
        <v>107</v>
      </c>
      <c r="F27" s="13">
        <v>1200</v>
      </c>
      <c r="G27" s="13">
        <v>20</v>
      </c>
      <c r="H27" s="13">
        <v>20</v>
      </c>
      <c r="I27" s="13">
        <v>20</v>
      </c>
      <c r="J27" s="9">
        <f t="shared" si="0"/>
        <v>24</v>
      </c>
      <c r="K27" s="9">
        <f t="shared" si="1"/>
        <v>24</v>
      </c>
      <c r="L27" s="9">
        <f t="shared" si="2"/>
        <v>24</v>
      </c>
      <c r="M27" s="10">
        <f>SUM(J27:J30)</f>
        <v>36.024000000000001</v>
      </c>
      <c r="N27" s="10">
        <f>SUM(K27:K30)</f>
        <v>36.024000000000001</v>
      </c>
      <c r="O27" s="10">
        <f>SUM(L27:L30)</f>
        <v>36.024000000000001</v>
      </c>
    </row>
    <row r="28" spans="1:15" x14ac:dyDescent="0.25">
      <c r="A28" s="105"/>
      <c r="B28" s="26"/>
      <c r="C28" s="26"/>
      <c r="D28" s="26"/>
      <c r="E28" s="19" t="s">
        <v>108</v>
      </c>
      <c r="F28" s="13">
        <v>550</v>
      </c>
      <c r="G28" s="13">
        <v>20</v>
      </c>
      <c r="H28" s="13">
        <v>20</v>
      </c>
      <c r="I28" s="13">
        <v>20</v>
      </c>
      <c r="J28" s="9">
        <f t="shared" si="0"/>
        <v>11</v>
      </c>
      <c r="K28" s="9">
        <f t="shared" si="1"/>
        <v>11</v>
      </c>
      <c r="L28" s="9">
        <f t="shared" si="2"/>
        <v>11</v>
      </c>
      <c r="M28" s="10"/>
      <c r="N28" s="10"/>
      <c r="O28" s="10"/>
    </row>
    <row r="29" spans="1:15" x14ac:dyDescent="0.25">
      <c r="A29" s="105"/>
      <c r="B29" s="26"/>
      <c r="C29" s="26"/>
      <c r="D29" s="26"/>
      <c r="E29" s="19" t="s">
        <v>36</v>
      </c>
      <c r="F29" s="13">
        <v>5000</v>
      </c>
      <c r="G29" s="13">
        <v>0.2</v>
      </c>
      <c r="H29" s="13">
        <v>0.2</v>
      </c>
      <c r="I29" s="13">
        <v>0.2</v>
      </c>
      <c r="J29" s="9">
        <f t="shared" si="0"/>
        <v>1</v>
      </c>
      <c r="K29" s="9">
        <f t="shared" si="1"/>
        <v>1</v>
      </c>
      <c r="L29" s="9">
        <f t="shared" si="2"/>
        <v>1</v>
      </c>
      <c r="M29" s="10"/>
      <c r="N29" s="10"/>
      <c r="O29" s="10"/>
    </row>
    <row r="30" spans="1:15" x14ac:dyDescent="0.25">
      <c r="A30" s="82"/>
      <c r="B30" s="28"/>
      <c r="C30" s="28"/>
      <c r="D30" s="28"/>
      <c r="E30" s="19" t="s">
        <v>37</v>
      </c>
      <c r="F30" s="13">
        <v>0.12</v>
      </c>
      <c r="G30" s="13">
        <v>200</v>
      </c>
      <c r="H30" s="13">
        <v>200</v>
      </c>
      <c r="I30" s="13">
        <v>200</v>
      </c>
      <c r="J30" s="9">
        <f t="shared" si="0"/>
        <v>2.4E-2</v>
      </c>
      <c r="K30" s="9">
        <f t="shared" si="1"/>
        <v>2.4E-2</v>
      </c>
      <c r="L30" s="9">
        <f t="shared" si="2"/>
        <v>2.4E-2</v>
      </c>
      <c r="M30" s="13"/>
      <c r="N30" s="13"/>
      <c r="O30" s="13"/>
    </row>
    <row r="31" spans="1:15" x14ac:dyDescent="0.25">
      <c r="A31" s="54" t="s">
        <v>52</v>
      </c>
      <c r="B31" s="13">
        <v>150</v>
      </c>
      <c r="C31" s="13">
        <v>150</v>
      </c>
      <c r="D31" s="13">
        <v>150</v>
      </c>
      <c r="E31" s="21" t="s">
        <v>52</v>
      </c>
      <c r="F31" s="13">
        <v>750</v>
      </c>
      <c r="G31" s="13">
        <v>150</v>
      </c>
      <c r="H31" s="13">
        <v>150</v>
      </c>
      <c r="I31" s="13">
        <v>150</v>
      </c>
      <c r="J31" s="9">
        <f t="shared" si="0"/>
        <v>112.5</v>
      </c>
      <c r="K31" s="9">
        <f t="shared" si="1"/>
        <v>112.5</v>
      </c>
      <c r="L31" s="9">
        <f t="shared" si="2"/>
        <v>112.5</v>
      </c>
      <c r="M31" s="10">
        <f>J31</f>
        <v>112.5</v>
      </c>
      <c r="N31" s="10">
        <f t="shared" ref="N31:O31" si="3">K31</f>
        <v>112.5</v>
      </c>
      <c r="O31" s="10">
        <f t="shared" si="3"/>
        <v>112.5</v>
      </c>
    </row>
    <row r="32" spans="1:15" ht="15" customHeight="1" x14ac:dyDescent="0.25">
      <c r="A32" s="81" t="s">
        <v>23</v>
      </c>
      <c r="B32" s="20">
        <v>20</v>
      </c>
      <c r="C32" s="13">
        <v>35</v>
      </c>
      <c r="D32" s="13">
        <v>40</v>
      </c>
      <c r="E32" s="21" t="s">
        <v>23</v>
      </c>
      <c r="F32" s="13">
        <v>625</v>
      </c>
      <c r="G32" s="13">
        <v>20</v>
      </c>
      <c r="H32" s="13">
        <v>35</v>
      </c>
      <c r="I32" s="13">
        <v>40</v>
      </c>
      <c r="J32" s="9">
        <f t="shared" si="0"/>
        <v>12.5</v>
      </c>
      <c r="K32" s="9">
        <f t="shared" si="1"/>
        <v>21.875</v>
      </c>
      <c r="L32" s="9">
        <f t="shared" si="2"/>
        <v>25</v>
      </c>
      <c r="M32" s="10">
        <f>J32</f>
        <v>12.5</v>
      </c>
      <c r="N32" s="10">
        <f>K32</f>
        <v>21.875</v>
      </c>
      <c r="O32" s="10">
        <f>L32</f>
        <v>25</v>
      </c>
    </row>
    <row r="33" spans="1:15" x14ac:dyDescent="0.25">
      <c r="A33" s="82"/>
      <c r="B33" s="20"/>
      <c r="C33" s="13"/>
      <c r="D33" s="13"/>
      <c r="E33" s="21"/>
      <c r="F33" s="13"/>
      <c r="G33" s="13"/>
      <c r="H33" s="13"/>
      <c r="I33" s="13"/>
      <c r="J33" s="9"/>
      <c r="K33" s="9"/>
      <c r="L33" s="9"/>
      <c r="M33" s="10"/>
      <c r="N33" s="10"/>
      <c r="O33" s="10"/>
    </row>
    <row r="34" spans="1:15" x14ac:dyDescent="0.25">
      <c r="A34" s="22" t="s">
        <v>24</v>
      </c>
      <c r="B34" s="22"/>
      <c r="C34" s="22"/>
      <c r="D34" s="22"/>
      <c r="E34" s="22"/>
      <c r="F34" s="13"/>
      <c r="G34" s="13">
        <f>136.83+110+153.63+176.8+100+45.6+68</f>
        <v>790.86</v>
      </c>
      <c r="H34" s="13">
        <f>157.35+110+199.72+198.9+100+45.6+119</f>
        <v>930.57</v>
      </c>
      <c r="I34" s="13">
        <f>171.04+110+230.45+221+100+45.6+136</f>
        <v>1014.09</v>
      </c>
      <c r="J34" s="9"/>
      <c r="K34" s="9"/>
      <c r="L34" s="9"/>
      <c r="M34" s="10"/>
      <c r="N34" s="10"/>
      <c r="O34" s="10"/>
    </row>
    <row r="35" spans="1:15" x14ac:dyDescent="0.25">
      <c r="A35" s="22"/>
      <c r="B35" s="22"/>
      <c r="C35" s="22"/>
      <c r="D35" s="22"/>
      <c r="E35" s="22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 outlineLevel="1" x14ac:dyDescent="0.25">
      <c r="A36" s="68" t="s">
        <v>25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70"/>
      <c r="M36" s="10">
        <f>SUM(M16:M35)</f>
        <v>302.399</v>
      </c>
      <c r="N36" s="10">
        <f>SUM(N16:N35)</f>
        <v>331.09399999999999</v>
      </c>
      <c r="O36" s="10">
        <f>SUM(O16:O35)</f>
        <v>347.23649999999998</v>
      </c>
    </row>
    <row r="37" spans="1:15" outlineLevel="1" x14ac:dyDescent="0.25">
      <c r="A37" s="68" t="s">
        <v>26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70"/>
      <c r="M37" s="10">
        <f>M36*1.2</f>
        <v>362.87880000000001</v>
      </c>
      <c r="N37" s="10">
        <f t="shared" ref="N37:O37" si="4">N36*1.2</f>
        <v>397.31279999999998</v>
      </c>
      <c r="O37" s="10">
        <f t="shared" si="4"/>
        <v>416.68379999999996</v>
      </c>
    </row>
    <row r="38" spans="1:15" outlineLevel="1" x14ac:dyDescent="0.25">
      <c r="A38" s="68" t="s">
        <v>27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70"/>
      <c r="M38" s="71">
        <f>(M37+N37+O37)/3</f>
        <v>392.29179999999997</v>
      </c>
      <c r="N38" s="72"/>
      <c r="O38" s="73"/>
    </row>
    <row r="39" spans="1:15" outlineLevel="1" x14ac:dyDescent="0.25">
      <c r="A39" s="68" t="s">
        <v>28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70"/>
      <c r="M39" s="71">
        <f>M38*1.12</f>
        <v>439.36681600000003</v>
      </c>
      <c r="N39" s="72"/>
      <c r="O39" s="73"/>
    </row>
    <row r="40" spans="1:15" outlineLevel="1" x14ac:dyDescent="0.25">
      <c r="A40" s="68" t="s">
        <v>29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70"/>
      <c r="M40" s="23"/>
      <c r="N40" s="23"/>
      <c r="O40" s="23"/>
    </row>
    <row r="41" spans="1:15" outlineLevel="1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6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6:15" x14ac:dyDescent="0.25">
      <c r="F55" s="24"/>
      <c r="G55" s="24"/>
      <c r="H55" s="24"/>
      <c r="I55" s="24"/>
      <c r="J55" s="24"/>
      <c r="K55" s="24"/>
      <c r="L55" s="24"/>
      <c r="M55" s="24"/>
      <c r="N55" s="24"/>
      <c r="O55" s="24"/>
    </row>
  </sheetData>
  <mergeCells count="23">
    <mergeCell ref="M38:O38"/>
    <mergeCell ref="A10:D10"/>
    <mergeCell ref="M1:O1"/>
    <mergeCell ref="M3:O3"/>
    <mergeCell ref="M4:O4"/>
    <mergeCell ref="M5:O5"/>
    <mergeCell ref="A7:N8"/>
    <mergeCell ref="A40:L40"/>
    <mergeCell ref="M13:O14"/>
    <mergeCell ref="A32:A33"/>
    <mergeCell ref="A37:L37"/>
    <mergeCell ref="A38:L38"/>
    <mergeCell ref="A39:L39"/>
    <mergeCell ref="M39:O39"/>
    <mergeCell ref="A13:A15"/>
    <mergeCell ref="B13:D14"/>
    <mergeCell ref="E13:E15"/>
    <mergeCell ref="F13:F15"/>
    <mergeCell ref="G13:I14"/>
    <mergeCell ref="J13:L14"/>
    <mergeCell ref="A16:A26"/>
    <mergeCell ref="A27:A30"/>
    <mergeCell ref="A36:L36"/>
  </mergeCells>
  <pageMargins left="0.25" right="0.25" top="0.75" bottom="0.75" header="0.3" footer="0.3"/>
  <pageSetup paperSize="9" scale="76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workbookViewId="0">
      <selection activeCell="A7" sqref="A7:N8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9" customWidth="1"/>
    <col min="6" max="6" width="9.140625" customWidth="1" outlineLevel="1"/>
    <col min="7" max="7" width="9.7109375" customWidth="1"/>
    <col min="8" max="8" width="9.42578125" customWidth="1"/>
    <col min="9" max="9" width="10.7109375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13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91" t="s">
        <v>1</v>
      </c>
      <c r="N1" s="91"/>
      <c r="O1" s="91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3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91" t="s">
        <v>5</v>
      </c>
      <c r="N3" s="91"/>
      <c r="O3" s="9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1" t="s">
        <v>6</v>
      </c>
      <c r="N4" s="91"/>
      <c r="O4" s="9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1" t="s">
        <v>104</v>
      </c>
      <c r="N5" s="91"/>
      <c r="O5" s="9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2" t="s">
        <v>153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5" ht="15" customHeight="1" x14ac:dyDescent="0.2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1" t="s">
        <v>138</v>
      </c>
      <c r="B10" s="91"/>
      <c r="C10" s="91"/>
      <c r="D10" s="9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89" t="s">
        <v>7</v>
      </c>
      <c r="B13" s="74" t="s">
        <v>8</v>
      </c>
      <c r="C13" s="75"/>
      <c r="D13" s="76"/>
      <c r="E13" s="89" t="s">
        <v>9</v>
      </c>
      <c r="F13" s="89" t="s">
        <v>10</v>
      </c>
      <c r="G13" s="74" t="s">
        <v>11</v>
      </c>
      <c r="H13" s="75"/>
      <c r="I13" s="76"/>
      <c r="J13" s="74" t="s">
        <v>12</v>
      </c>
      <c r="K13" s="75"/>
      <c r="L13" s="76"/>
      <c r="M13" s="74" t="s">
        <v>13</v>
      </c>
      <c r="N13" s="75"/>
      <c r="O13" s="76"/>
    </row>
    <row r="14" spans="1:15" x14ac:dyDescent="0.25">
      <c r="A14" s="89"/>
      <c r="B14" s="77"/>
      <c r="C14" s="78"/>
      <c r="D14" s="79"/>
      <c r="E14" s="89"/>
      <c r="F14" s="89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89"/>
      <c r="B15" s="5" t="s">
        <v>14</v>
      </c>
      <c r="C15" s="6" t="s">
        <v>15</v>
      </c>
      <c r="D15" s="7" t="s">
        <v>16</v>
      </c>
      <c r="E15" s="89"/>
      <c r="F15" s="90"/>
      <c r="G15" s="6" t="s">
        <v>17</v>
      </c>
      <c r="H15" s="6" t="s">
        <v>18</v>
      </c>
      <c r="I15" s="6" t="s">
        <v>16</v>
      </c>
      <c r="J15" s="6" t="s">
        <v>17</v>
      </c>
      <c r="K15" s="6" t="s">
        <v>15</v>
      </c>
      <c r="L15" s="6" t="s">
        <v>16</v>
      </c>
      <c r="M15" s="6" t="s">
        <v>17</v>
      </c>
      <c r="N15" s="6" t="s">
        <v>15</v>
      </c>
      <c r="O15" s="6" t="s">
        <v>16</v>
      </c>
    </row>
    <row r="16" spans="1:15" x14ac:dyDescent="0.25">
      <c r="A16" s="80" t="s">
        <v>121</v>
      </c>
      <c r="B16" s="5">
        <v>220</v>
      </c>
      <c r="C16" s="6">
        <v>220</v>
      </c>
      <c r="D16" s="7">
        <v>220</v>
      </c>
      <c r="E16" s="8" t="s">
        <v>122</v>
      </c>
      <c r="F16" s="6">
        <v>300</v>
      </c>
      <c r="G16" s="6">
        <v>19</v>
      </c>
      <c r="H16" s="6">
        <v>19</v>
      </c>
      <c r="I16" s="6">
        <v>19</v>
      </c>
      <c r="J16" s="9">
        <f t="shared" ref="J16:J26" si="0">G16*F16/1000</f>
        <v>5.7</v>
      </c>
      <c r="K16" s="9">
        <f t="shared" ref="K16:K26" si="1">H16*F16/1000</f>
        <v>5.7</v>
      </c>
      <c r="L16" s="9">
        <f t="shared" ref="L16:L26" si="2">I16*F16/1000</f>
        <v>5.7</v>
      </c>
      <c r="M16" s="9">
        <f>SUM(J16:J20)</f>
        <v>89.007800000000003</v>
      </c>
      <c r="N16" s="9">
        <f>SUM(K16:K20)</f>
        <v>89.007800000000003</v>
      </c>
      <c r="O16" s="10">
        <f>SUM(L16:L20)</f>
        <v>89.007800000000003</v>
      </c>
    </row>
    <row r="17" spans="1:15" x14ac:dyDescent="0.25">
      <c r="A17" s="80"/>
      <c r="B17" s="57"/>
      <c r="C17" s="1"/>
      <c r="D17" s="1"/>
      <c r="E17" s="12" t="s">
        <v>103</v>
      </c>
      <c r="F17" s="6">
        <v>500</v>
      </c>
      <c r="G17" s="6">
        <v>100</v>
      </c>
      <c r="H17" s="6">
        <v>100</v>
      </c>
      <c r="I17" s="6">
        <v>100</v>
      </c>
      <c r="J17" s="9">
        <f t="shared" si="0"/>
        <v>50</v>
      </c>
      <c r="K17" s="9">
        <f t="shared" si="1"/>
        <v>50</v>
      </c>
      <c r="L17" s="9">
        <f t="shared" si="2"/>
        <v>50</v>
      </c>
      <c r="M17" s="6"/>
      <c r="N17" s="6"/>
      <c r="O17" s="13"/>
    </row>
    <row r="18" spans="1:15" x14ac:dyDescent="0.25">
      <c r="A18" s="80"/>
      <c r="B18" s="15"/>
      <c r="C18" s="15"/>
      <c r="D18" s="16"/>
      <c r="E18" s="17" t="s">
        <v>82</v>
      </c>
      <c r="F18" s="6">
        <v>0.12</v>
      </c>
      <c r="G18" s="6">
        <v>65</v>
      </c>
      <c r="H18" s="6">
        <v>65</v>
      </c>
      <c r="I18" s="6">
        <v>65</v>
      </c>
      <c r="J18" s="9">
        <f t="shared" si="0"/>
        <v>7.7999999999999996E-3</v>
      </c>
      <c r="K18" s="9">
        <f t="shared" si="1"/>
        <v>7.7999999999999996E-3</v>
      </c>
      <c r="L18" s="9">
        <f t="shared" si="2"/>
        <v>7.7999999999999996E-3</v>
      </c>
      <c r="M18" s="6"/>
      <c r="N18" s="6"/>
      <c r="O18" s="13"/>
    </row>
    <row r="19" spans="1:15" x14ac:dyDescent="0.25">
      <c r="A19" s="80"/>
      <c r="B19" s="55"/>
      <c r="C19" s="1"/>
      <c r="D19" s="1"/>
      <c r="E19" s="12" t="s">
        <v>34</v>
      </c>
      <c r="F19" s="6">
        <v>550</v>
      </c>
      <c r="G19" s="6">
        <v>6</v>
      </c>
      <c r="H19" s="6">
        <v>6</v>
      </c>
      <c r="I19" s="6">
        <v>6</v>
      </c>
      <c r="J19" s="9">
        <f t="shared" si="0"/>
        <v>3.3</v>
      </c>
      <c r="K19" s="9">
        <f t="shared" si="1"/>
        <v>3.3</v>
      </c>
      <c r="L19" s="9">
        <f t="shared" si="2"/>
        <v>3.3</v>
      </c>
      <c r="M19" s="6"/>
      <c r="N19" s="6"/>
      <c r="O19" s="13"/>
    </row>
    <row r="20" spans="1:15" x14ac:dyDescent="0.25">
      <c r="A20" s="80"/>
      <c r="B20" s="55"/>
      <c r="C20" s="1"/>
      <c r="D20" s="1"/>
      <c r="E20" s="12" t="s">
        <v>102</v>
      </c>
      <c r="F20" s="6">
        <v>3000</v>
      </c>
      <c r="G20" s="6">
        <v>10</v>
      </c>
      <c r="H20" s="6">
        <v>10</v>
      </c>
      <c r="I20" s="6">
        <v>10</v>
      </c>
      <c r="J20" s="9">
        <f t="shared" si="0"/>
        <v>30</v>
      </c>
      <c r="K20" s="9">
        <f t="shared" si="1"/>
        <v>30</v>
      </c>
      <c r="L20" s="9">
        <f t="shared" si="2"/>
        <v>30</v>
      </c>
      <c r="M20" s="6"/>
      <c r="N20" s="6"/>
      <c r="O20" s="13"/>
    </row>
    <row r="21" spans="1:15" x14ac:dyDescent="0.25">
      <c r="A21" s="54" t="s">
        <v>61</v>
      </c>
      <c r="B21" s="13">
        <v>110</v>
      </c>
      <c r="C21" s="13">
        <v>110</v>
      </c>
      <c r="D21" s="13">
        <v>110</v>
      </c>
      <c r="E21" s="51" t="s">
        <v>61</v>
      </c>
      <c r="F21" s="13">
        <v>2100</v>
      </c>
      <c r="G21" s="13">
        <v>110</v>
      </c>
      <c r="H21" s="13">
        <v>110</v>
      </c>
      <c r="I21" s="13">
        <v>110</v>
      </c>
      <c r="J21" s="9">
        <f t="shared" si="0"/>
        <v>231</v>
      </c>
      <c r="K21" s="9">
        <f t="shared" si="1"/>
        <v>231</v>
      </c>
      <c r="L21" s="9">
        <f t="shared" si="2"/>
        <v>231</v>
      </c>
      <c r="M21" s="10">
        <f>J21</f>
        <v>231</v>
      </c>
      <c r="N21" s="10">
        <f t="shared" ref="N21:O21" si="3">K21</f>
        <v>231</v>
      </c>
      <c r="O21" s="10">
        <f t="shared" si="3"/>
        <v>231</v>
      </c>
    </row>
    <row r="22" spans="1:15" ht="30" x14ac:dyDescent="0.25">
      <c r="A22" s="83" t="s">
        <v>91</v>
      </c>
      <c r="B22" s="86">
        <v>200</v>
      </c>
      <c r="C22" s="86">
        <v>200</v>
      </c>
      <c r="D22" s="86">
        <v>200</v>
      </c>
      <c r="E22" s="51" t="s">
        <v>105</v>
      </c>
      <c r="F22" s="13">
        <v>4000</v>
      </c>
      <c r="G22" s="13">
        <v>2</v>
      </c>
      <c r="H22" s="13">
        <v>2</v>
      </c>
      <c r="I22" s="13">
        <v>2</v>
      </c>
      <c r="J22" s="9">
        <f t="shared" si="0"/>
        <v>8</v>
      </c>
      <c r="K22" s="9">
        <f t="shared" si="1"/>
        <v>8</v>
      </c>
      <c r="L22" s="9">
        <f t="shared" si="2"/>
        <v>8</v>
      </c>
      <c r="M22" s="10">
        <f>J22:J24</f>
        <v>8</v>
      </c>
      <c r="N22" s="10">
        <f t="shared" ref="N22:O22" si="4">K22:K24</f>
        <v>8</v>
      </c>
      <c r="O22" s="10">
        <f t="shared" si="4"/>
        <v>8</v>
      </c>
    </row>
    <row r="23" spans="1:15" x14ac:dyDescent="0.25">
      <c r="A23" s="84"/>
      <c r="B23" s="87"/>
      <c r="C23" s="87"/>
      <c r="D23" s="87"/>
      <c r="E23" s="51" t="s">
        <v>34</v>
      </c>
      <c r="F23" s="13">
        <v>550</v>
      </c>
      <c r="G23" s="13">
        <v>15</v>
      </c>
      <c r="H23" s="13">
        <v>15</v>
      </c>
      <c r="I23" s="13">
        <v>15</v>
      </c>
      <c r="J23" s="9">
        <f t="shared" si="0"/>
        <v>8.25</v>
      </c>
      <c r="K23" s="9">
        <f t="shared" si="1"/>
        <v>8.25</v>
      </c>
      <c r="L23" s="9">
        <f t="shared" si="2"/>
        <v>8.25</v>
      </c>
      <c r="M23" s="10"/>
      <c r="N23" s="10"/>
      <c r="O23" s="10"/>
    </row>
    <row r="24" spans="1:15" x14ac:dyDescent="0.25">
      <c r="A24" s="85"/>
      <c r="B24" s="88"/>
      <c r="C24" s="88">
        <v>200</v>
      </c>
      <c r="D24" s="88">
        <v>200</v>
      </c>
      <c r="E24" s="19" t="s">
        <v>82</v>
      </c>
      <c r="F24" s="13">
        <v>0.12</v>
      </c>
      <c r="G24" s="13">
        <v>150</v>
      </c>
      <c r="H24" s="13">
        <v>150</v>
      </c>
      <c r="I24" s="13">
        <v>150</v>
      </c>
      <c r="J24" s="9">
        <f t="shared" si="0"/>
        <v>1.7999999999999999E-2</v>
      </c>
      <c r="K24" s="9">
        <f t="shared" si="1"/>
        <v>1.7999999999999999E-2</v>
      </c>
      <c r="L24" s="9">
        <f t="shared" si="2"/>
        <v>1.7999999999999999E-2</v>
      </c>
      <c r="M24" s="13"/>
      <c r="N24" s="13"/>
      <c r="O24" s="13"/>
    </row>
    <row r="25" spans="1:15" ht="15" customHeight="1" x14ac:dyDescent="0.25">
      <c r="A25" s="81" t="s">
        <v>23</v>
      </c>
      <c r="B25" s="86">
        <v>20</v>
      </c>
      <c r="C25" s="86">
        <v>35</v>
      </c>
      <c r="D25" s="86">
        <v>40</v>
      </c>
      <c r="E25" s="21" t="s">
        <v>23</v>
      </c>
      <c r="F25" s="13">
        <v>625</v>
      </c>
      <c r="G25" s="13">
        <v>20</v>
      </c>
      <c r="H25" s="13">
        <v>35</v>
      </c>
      <c r="I25" s="13">
        <v>40</v>
      </c>
      <c r="J25" s="9">
        <f t="shared" si="0"/>
        <v>12.5</v>
      </c>
      <c r="K25" s="9">
        <f t="shared" si="1"/>
        <v>21.875</v>
      </c>
      <c r="L25" s="9">
        <f t="shared" si="2"/>
        <v>25</v>
      </c>
      <c r="M25" s="10">
        <f>J25</f>
        <v>12.5</v>
      </c>
      <c r="N25" s="10">
        <f>K25</f>
        <v>21.875</v>
      </c>
      <c r="O25" s="10">
        <f>L25</f>
        <v>25</v>
      </c>
    </row>
    <row r="26" spans="1:15" x14ac:dyDescent="0.25">
      <c r="A26" s="82"/>
      <c r="B26" s="88"/>
      <c r="C26" s="88"/>
      <c r="D26" s="88"/>
      <c r="E26" s="21"/>
      <c r="F26" s="13"/>
      <c r="G26" s="13"/>
      <c r="H26" s="13"/>
      <c r="I26" s="13"/>
      <c r="J26" s="9">
        <f t="shared" si="0"/>
        <v>0</v>
      </c>
      <c r="K26" s="9">
        <f t="shared" si="1"/>
        <v>0</v>
      </c>
      <c r="L26" s="9">
        <f t="shared" si="2"/>
        <v>0</v>
      </c>
      <c r="M26" s="13"/>
      <c r="N26" s="13"/>
      <c r="O26" s="13"/>
    </row>
    <row r="27" spans="1:15" x14ac:dyDescent="0.25">
      <c r="A27" s="22" t="s">
        <v>24</v>
      </c>
      <c r="B27" s="22"/>
      <c r="C27" s="22"/>
      <c r="D27" s="22"/>
      <c r="E27" s="22"/>
      <c r="F27" s="13"/>
      <c r="G27" s="13"/>
      <c r="H27" s="13"/>
      <c r="I27" s="13"/>
      <c r="J27" s="10"/>
      <c r="K27" s="10"/>
      <c r="L27" s="10"/>
      <c r="M27" s="13"/>
      <c r="N27" s="13"/>
      <c r="O27" s="13"/>
    </row>
    <row r="28" spans="1:15" x14ac:dyDescent="0.25">
      <c r="A28" s="22"/>
      <c r="B28" s="22"/>
      <c r="C28" s="22"/>
      <c r="D28" s="22"/>
      <c r="E28" s="22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outlineLevel="1" x14ac:dyDescent="0.25">
      <c r="A29" s="68" t="s">
        <v>25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70"/>
      <c r="M29" s="10">
        <f>SUM(M16:M28)</f>
        <v>340.50779999999997</v>
      </c>
      <c r="N29" s="10">
        <f>SUM(N16:N28)</f>
        <v>349.88279999999997</v>
      </c>
      <c r="O29" s="10">
        <f>SUM(O16:O28)</f>
        <v>353.00779999999997</v>
      </c>
    </row>
    <row r="30" spans="1:15" outlineLevel="1" x14ac:dyDescent="0.25">
      <c r="A30" s="68" t="s">
        <v>26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70"/>
      <c r="M30" s="10">
        <f>M29*1.2</f>
        <v>408.60935999999998</v>
      </c>
      <c r="N30" s="10">
        <f t="shared" ref="N30:O30" si="5">N29*1.2</f>
        <v>419.85935999999998</v>
      </c>
      <c r="O30" s="10">
        <f t="shared" si="5"/>
        <v>423.60935999999998</v>
      </c>
    </row>
    <row r="31" spans="1:15" outlineLevel="1" x14ac:dyDescent="0.25">
      <c r="A31" s="68" t="s">
        <v>27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70"/>
      <c r="M31" s="71">
        <f>(M30+N30+O30)/3</f>
        <v>417.35935999999998</v>
      </c>
      <c r="N31" s="72"/>
      <c r="O31" s="73"/>
    </row>
    <row r="32" spans="1:15" outlineLevel="1" x14ac:dyDescent="0.25">
      <c r="A32" s="68" t="s">
        <v>28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70"/>
      <c r="M32" s="71">
        <f>M31*1.12</f>
        <v>467.44248320000003</v>
      </c>
      <c r="N32" s="72"/>
      <c r="O32" s="73"/>
    </row>
    <row r="33" spans="1:15" outlineLevel="1" x14ac:dyDescent="0.25">
      <c r="A33" s="68" t="s">
        <v>29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70"/>
      <c r="M33" s="23"/>
      <c r="N33" s="23"/>
      <c r="O33" s="23"/>
    </row>
    <row r="34" spans="1:15" outlineLevel="1" x14ac:dyDescent="0.25"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5"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</sheetData>
  <mergeCells count="29">
    <mergeCell ref="A33:L33"/>
    <mergeCell ref="A10:D10"/>
    <mergeCell ref="M1:O1"/>
    <mergeCell ref="M3:O3"/>
    <mergeCell ref="M4:O4"/>
    <mergeCell ref="M5:O5"/>
    <mergeCell ref="A7:N8"/>
    <mergeCell ref="A16:A20"/>
    <mergeCell ref="A22:A24"/>
    <mergeCell ref="B22:B24"/>
    <mergeCell ref="C22:C24"/>
    <mergeCell ref="D22:D24"/>
    <mergeCell ref="A25:A26"/>
    <mergeCell ref="B25:B26"/>
    <mergeCell ref="G13:I14"/>
    <mergeCell ref="M32:O32"/>
    <mergeCell ref="D25:D26"/>
    <mergeCell ref="A29:L29"/>
    <mergeCell ref="A30:L30"/>
    <mergeCell ref="A31:L31"/>
    <mergeCell ref="M31:O31"/>
    <mergeCell ref="A32:L32"/>
    <mergeCell ref="C25:C26"/>
    <mergeCell ref="A13:A15"/>
    <mergeCell ref="B13:D14"/>
    <mergeCell ref="E13:E15"/>
    <mergeCell ref="F13:F15"/>
    <mergeCell ref="M13:O14"/>
    <mergeCell ref="J13:L14"/>
  </mergeCells>
  <pageMargins left="0.25" right="0.25" top="0.75" bottom="0.75" header="0.3" footer="0.3"/>
  <pageSetup paperSize="9" scale="7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topLeftCell="A7" workbookViewId="0">
      <selection activeCell="E10" sqref="E10"/>
    </sheetView>
  </sheetViews>
  <sheetFormatPr defaultRowHeight="15" outlineLevelRow="1" outlineLevelCol="1" x14ac:dyDescent="0.25"/>
  <cols>
    <col min="1" max="1" width="21.28515625" customWidth="1"/>
    <col min="2" max="2" width="9" customWidth="1"/>
    <col min="3" max="3" width="10.28515625" customWidth="1"/>
    <col min="5" max="5" width="44.140625" customWidth="1"/>
    <col min="6" max="6" width="9.140625" customWidth="1" outlineLevel="1"/>
    <col min="9" max="9" width="11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11.710937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91" t="s">
        <v>1</v>
      </c>
      <c r="N1" s="91"/>
      <c r="O1" s="91"/>
    </row>
    <row r="2" spans="1:15" x14ac:dyDescent="0.25">
      <c r="A2" s="1"/>
      <c r="B2" s="1"/>
      <c r="C2" s="1"/>
      <c r="D2" s="1"/>
      <c r="E2" s="1"/>
      <c r="F2" s="1"/>
      <c r="G2" s="2" t="s">
        <v>0</v>
      </c>
      <c r="H2" s="1"/>
      <c r="I2" s="1"/>
      <c r="J2" s="1"/>
      <c r="K2" s="1"/>
      <c r="L2" s="1"/>
      <c r="M2" s="4" t="s">
        <v>3</v>
      </c>
      <c r="N2" s="4"/>
    </row>
    <row r="3" spans="1:15" ht="15.75" x14ac:dyDescent="0.25">
      <c r="A3" s="35"/>
      <c r="B3" s="35"/>
      <c r="C3" s="35"/>
      <c r="D3" s="35"/>
      <c r="E3" s="36"/>
      <c r="F3" s="35"/>
      <c r="G3" s="3" t="s">
        <v>2</v>
      </c>
      <c r="H3" s="2"/>
      <c r="I3" s="35"/>
      <c r="J3" s="35"/>
      <c r="K3" s="35"/>
      <c r="L3" s="35"/>
      <c r="M3" s="122" t="s">
        <v>5</v>
      </c>
      <c r="N3" s="122"/>
      <c r="O3" s="122"/>
    </row>
    <row r="4" spans="1:15" ht="15.75" x14ac:dyDescent="0.25">
      <c r="A4" s="35"/>
      <c r="B4" s="35"/>
      <c r="C4" s="35"/>
      <c r="D4" s="35"/>
      <c r="E4" s="37"/>
      <c r="F4" s="35"/>
      <c r="G4" s="3" t="s">
        <v>4</v>
      </c>
      <c r="H4" s="3"/>
      <c r="I4" s="35"/>
      <c r="J4" s="35"/>
      <c r="K4" s="35"/>
      <c r="L4" s="35"/>
      <c r="M4" s="122" t="s">
        <v>6</v>
      </c>
      <c r="N4" s="122"/>
      <c r="O4" s="122"/>
    </row>
    <row r="5" spans="1:15" ht="15.75" x14ac:dyDescent="0.25">
      <c r="A5" s="35"/>
      <c r="B5" s="35"/>
      <c r="C5" s="35"/>
      <c r="D5" s="35"/>
      <c r="E5" s="37"/>
      <c r="F5" s="35"/>
      <c r="G5" s="35"/>
      <c r="H5" s="3"/>
      <c r="I5" s="35"/>
      <c r="J5" s="35"/>
      <c r="K5" s="35"/>
      <c r="L5" s="35"/>
      <c r="M5" s="122" t="s">
        <v>104</v>
      </c>
      <c r="N5" s="122"/>
      <c r="O5" s="122"/>
    </row>
    <row r="6" spans="1:15" ht="15.75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8"/>
    </row>
    <row r="7" spans="1:15" ht="15" customHeight="1" x14ac:dyDescent="0.25">
      <c r="A7" s="92" t="s">
        <v>153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38"/>
    </row>
    <row r="8" spans="1:15" ht="15" customHeight="1" x14ac:dyDescent="0.2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38"/>
    </row>
    <row r="9" spans="1:15" ht="15.75" x14ac:dyDescent="0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8"/>
    </row>
    <row r="10" spans="1:15" ht="15.75" x14ac:dyDescent="0.25">
      <c r="A10" s="122" t="s">
        <v>146</v>
      </c>
      <c r="B10" s="122"/>
      <c r="C10" s="122"/>
      <c r="D10" s="122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8"/>
    </row>
    <row r="11" spans="1:15" ht="15.75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8"/>
    </row>
    <row r="12" spans="1:15" ht="15.75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8"/>
    </row>
    <row r="13" spans="1:15" x14ac:dyDescent="0.25">
      <c r="A13" s="120" t="s">
        <v>7</v>
      </c>
      <c r="B13" s="112" t="s">
        <v>8</v>
      </c>
      <c r="C13" s="113"/>
      <c r="D13" s="114"/>
      <c r="E13" s="120" t="s">
        <v>9</v>
      </c>
      <c r="F13" s="120" t="s">
        <v>10</v>
      </c>
      <c r="G13" s="112" t="s">
        <v>11</v>
      </c>
      <c r="H13" s="113"/>
      <c r="I13" s="114"/>
      <c r="J13" s="112" t="s">
        <v>12</v>
      </c>
      <c r="K13" s="113"/>
      <c r="L13" s="114"/>
      <c r="M13" s="112" t="s">
        <v>13</v>
      </c>
      <c r="N13" s="113"/>
      <c r="O13" s="114"/>
    </row>
    <row r="14" spans="1:15" x14ac:dyDescent="0.25">
      <c r="A14" s="120"/>
      <c r="B14" s="115"/>
      <c r="C14" s="116"/>
      <c r="D14" s="117"/>
      <c r="E14" s="120"/>
      <c r="F14" s="120"/>
      <c r="G14" s="115"/>
      <c r="H14" s="116"/>
      <c r="I14" s="117"/>
      <c r="J14" s="115"/>
      <c r="K14" s="116"/>
      <c r="L14" s="117"/>
      <c r="M14" s="115"/>
      <c r="N14" s="116"/>
      <c r="O14" s="117"/>
    </row>
    <row r="15" spans="1:15" ht="15.75" x14ac:dyDescent="0.25">
      <c r="A15" s="120"/>
      <c r="B15" s="39" t="s">
        <v>14</v>
      </c>
      <c r="C15" s="40" t="s">
        <v>15</v>
      </c>
      <c r="D15" s="41" t="s">
        <v>16</v>
      </c>
      <c r="E15" s="120"/>
      <c r="F15" s="121"/>
      <c r="G15" s="40" t="s">
        <v>17</v>
      </c>
      <c r="H15" s="40" t="s">
        <v>18</v>
      </c>
      <c r="I15" s="40" t="s">
        <v>16</v>
      </c>
      <c r="J15" s="40" t="s">
        <v>17</v>
      </c>
      <c r="K15" s="40" t="s">
        <v>15</v>
      </c>
      <c r="L15" s="40" t="s">
        <v>16</v>
      </c>
      <c r="M15" s="40" t="s">
        <v>17</v>
      </c>
      <c r="N15" s="40" t="s">
        <v>15</v>
      </c>
      <c r="O15" s="40" t="s">
        <v>16</v>
      </c>
    </row>
    <row r="16" spans="1:15" ht="15.75" x14ac:dyDescent="0.25">
      <c r="A16" s="123" t="s">
        <v>30</v>
      </c>
      <c r="B16" s="40">
        <v>100</v>
      </c>
      <c r="C16" s="40">
        <v>130</v>
      </c>
      <c r="D16" s="41">
        <v>150</v>
      </c>
      <c r="E16" s="42" t="s">
        <v>53</v>
      </c>
      <c r="F16" s="40">
        <v>300</v>
      </c>
      <c r="G16" s="40">
        <v>34</v>
      </c>
      <c r="H16" s="40">
        <v>44.2</v>
      </c>
      <c r="I16" s="40">
        <v>51</v>
      </c>
      <c r="J16" s="43">
        <f t="shared" ref="J16:J27" si="0">G16*F16/1000</f>
        <v>10.199999999999999</v>
      </c>
      <c r="K16" s="43">
        <f t="shared" ref="K16:K27" si="1">H16*F16/1000</f>
        <v>13.26</v>
      </c>
      <c r="L16" s="43">
        <f t="shared" ref="L16:L27" si="2">I16*F16/1000</f>
        <v>15.3</v>
      </c>
      <c r="M16" s="43">
        <f>SUM(J16:J18)</f>
        <v>22.4</v>
      </c>
      <c r="N16" s="43">
        <f>SUM(K16:K18)</f>
        <v>29.12</v>
      </c>
      <c r="O16" s="44">
        <f>SUM(L16:L18)</f>
        <v>33.599999999999994</v>
      </c>
    </row>
    <row r="17" spans="1:18" ht="15.75" x14ac:dyDescent="0.25">
      <c r="A17" s="123"/>
      <c r="B17" s="56"/>
      <c r="C17" s="56"/>
      <c r="D17" s="56"/>
      <c r="E17" s="42" t="s">
        <v>31</v>
      </c>
      <c r="F17" s="40">
        <v>3000</v>
      </c>
      <c r="G17" s="40">
        <v>4</v>
      </c>
      <c r="H17" s="40">
        <v>5.2</v>
      </c>
      <c r="I17" s="40">
        <v>6</v>
      </c>
      <c r="J17" s="43">
        <f t="shared" si="0"/>
        <v>12</v>
      </c>
      <c r="K17" s="43">
        <f t="shared" si="1"/>
        <v>15.6</v>
      </c>
      <c r="L17" s="43">
        <f t="shared" si="2"/>
        <v>18</v>
      </c>
      <c r="M17" s="43"/>
      <c r="N17" s="43"/>
      <c r="O17" s="44"/>
    </row>
    <row r="18" spans="1:18" ht="15.75" x14ac:dyDescent="0.25">
      <c r="A18" s="123"/>
      <c r="B18" s="35"/>
      <c r="C18" s="35"/>
      <c r="D18" s="35"/>
      <c r="E18" s="45" t="s">
        <v>46</v>
      </c>
      <c r="F18" s="40">
        <v>200</v>
      </c>
      <c r="G18" s="40">
        <v>1</v>
      </c>
      <c r="H18" s="40">
        <v>1.3</v>
      </c>
      <c r="I18" s="40">
        <v>1.5</v>
      </c>
      <c r="J18" s="43">
        <f t="shared" si="0"/>
        <v>0.2</v>
      </c>
      <c r="K18" s="43">
        <f t="shared" si="1"/>
        <v>0.26</v>
      </c>
      <c r="L18" s="43">
        <f t="shared" si="2"/>
        <v>0.3</v>
      </c>
      <c r="M18" s="43"/>
      <c r="N18" s="43"/>
      <c r="O18" s="44"/>
    </row>
    <row r="19" spans="1:18" x14ac:dyDescent="0.25">
      <c r="A19" s="118" t="s">
        <v>98</v>
      </c>
      <c r="B19" s="5">
        <v>100</v>
      </c>
      <c r="C19" s="6">
        <v>100</v>
      </c>
      <c r="D19" s="7">
        <v>100</v>
      </c>
      <c r="E19" s="12" t="s">
        <v>106</v>
      </c>
      <c r="F19" s="6">
        <v>1500</v>
      </c>
      <c r="G19" s="6">
        <v>109</v>
      </c>
      <c r="H19" s="6">
        <v>109</v>
      </c>
      <c r="I19" s="6">
        <v>109</v>
      </c>
      <c r="J19" s="9">
        <f t="shared" si="0"/>
        <v>163.5</v>
      </c>
      <c r="K19" s="9">
        <f t="shared" si="1"/>
        <v>163.5</v>
      </c>
      <c r="L19" s="9">
        <f t="shared" si="2"/>
        <v>163.5</v>
      </c>
      <c r="M19" s="9">
        <f>SUM(J19:J22)</f>
        <v>180.3295</v>
      </c>
      <c r="N19" s="9">
        <f>SUM(K19:K22)</f>
        <v>180.3295</v>
      </c>
      <c r="O19" s="10">
        <f>SUM(L19:L22)</f>
        <v>180.3295</v>
      </c>
    </row>
    <row r="20" spans="1:18" x14ac:dyDescent="0.25">
      <c r="A20" s="118"/>
      <c r="B20" s="1"/>
      <c r="C20" s="1"/>
      <c r="D20" s="1"/>
      <c r="E20" s="12" t="s">
        <v>88</v>
      </c>
      <c r="F20" s="6">
        <v>1250</v>
      </c>
      <c r="G20" s="6">
        <v>12.5</v>
      </c>
      <c r="H20" s="6">
        <v>12.5</v>
      </c>
      <c r="I20" s="6">
        <v>12.5</v>
      </c>
      <c r="J20" s="9">
        <f t="shared" si="0"/>
        <v>15.625</v>
      </c>
      <c r="K20" s="9">
        <f t="shared" si="1"/>
        <v>15.625</v>
      </c>
      <c r="L20" s="9">
        <f t="shared" si="2"/>
        <v>15.625</v>
      </c>
      <c r="M20" s="6"/>
      <c r="N20" s="6"/>
      <c r="O20" s="13"/>
    </row>
    <row r="21" spans="1:18" x14ac:dyDescent="0.25">
      <c r="A21" s="118"/>
      <c r="E21" s="19" t="s">
        <v>45</v>
      </c>
      <c r="F21" s="13">
        <v>320</v>
      </c>
      <c r="G21" s="13">
        <v>3.75</v>
      </c>
      <c r="H21" s="13">
        <v>3.75</v>
      </c>
      <c r="I21" s="13">
        <v>3.75</v>
      </c>
      <c r="J21" s="9">
        <f t="shared" si="0"/>
        <v>1.2</v>
      </c>
      <c r="K21" s="9">
        <f t="shared" si="1"/>
        <v>1.2</v>
      </c>
      <c r="L21" s="9">
        <f t="shared" si="2"/>
        <v>1.2</v>
      </c>
      <c r="M21" s="13"/>
      <c r="N21" s="13"/>
      <c r="O21" s="13"/>
    </row>
    <row r="22" spans="1:18" x14ac:dyDescent="0.25">
      <c r="A22" s="118"/>
      <c r="E22" s="19" t="s">
        <v>37</v>
      </c>
      <c r="F22" s="13">
        <v>0.12</v>
      </c>
      <c r="G22" s="13">
        <v>37.5</v>
      </c>
      <c r="H22" s="13">
        <v>37.5</v>
      </c>
      <c r="I22" s="13">
        <v>37.5</v>
      </c>
      <c r="J22" s="9">
        <f t="shared" si="0"/>
        <v>4.4999999999999997E-3</v>
      </c>
      <c r="K22" s="9">
        <f t="shared" si="1"/>
        <v>4.4999999999999997E-3</v>
      </c>
      <c r="L22" s="9">
        <f t="shared" si="2"/>
        <v>4.4999999999999997E-3</v>
      </c>
      <c r="M22" s="13"/>
      <c r="N22" s="13"/>
      <c r="O22" s="13"/>
    </row>
    <row r="23" spans="1:18" x14ac:dyDescent="0.25">
      <c r="A23" s="104" t="s">
        <v>92</v>
      </c>
      <c r="B23" s="20">
        <v>200</v>
      </c>
      <c r="C23" s="13">
        <v>200</v>
      </c>
      <c r="D23" s="13">
        <v>200</v>
      </c>
      <c r="E23" s="19" t="s">
        <v>107</v>
      </c>
      <c r="F23" s="13">
        <v>1200</v>
      </c>
      <c r="G23" s="13">
        <v>20</v>
      </c>
      <c r="H23" s="13">
        <v>20</v>
      </c>
      <c r="I23" s="13">
        <v>20</v>
      </c>
      <c r="J23" s="9">
        <f t="shared" si="0"/>
        <v>24</v>
      </c>
      <c r="K23" s="9">
        <f t="shared" si="1"/>
        <v>24</v>
      </c>
      <c r="L23" s="9">
        <f t="shared" si="2"/>
        <v>24</v>
      </c>
      <c r="M23" s="10">
        <f>SUM(J23:J26)</f>
        <v>36.024000000000001</v>
      </c>
      <c r="N23" s="10">
        <f>SUM(K23:K26)</f>
        <v>36.024000000000001</v>
      </c>
      <c r="O23" s="10">
        <f>SUM(L23:L26)</f>
        <v>36.024000000000001</v>
      </c>
      <c r="R23" s="119"/>
    </row>
    <row r="24" spans="1:18" x14ac:dyDescent="0.25">
      <c r="A24" s="104"/>
      <c r="B24" s="26"/>
      <c r="C24" s="26"/>
      <c r="D24" s="26"/>
      <c r="E24" s="19" t="s">
        <v>108</v>
      </c>
      <c r="F24" s="13">
        <v>550</v>
      </c>
      <c r="G24" s="13">
        <v>20</v>
      </c>
      <c r="H24" s="13">
        <v>20</v>
      </c>
      <c r="I24" s="13">
        <v>20</v>
      </c>
      <c r="J24" s="9">
        <f t="shared" si="0"/>
        <v>11</v>
      </c>
      <c r="K24" s="9">
        <f t="shared" si="1"/>
        <v>11</v>
      </c>
      <c r="L24" s="9">
        <f t="shared" si="2"/>
        <v>11</v>
      </c>
      <c r="M24" s="10"/>
      <c r="N24" s="10"/>
      <c r="O24" s="10"/>
      <c r="R24" s="119"/>
    </row>
    <row r="25" spans="1:18" x14ac:dyDescent="0.25">
      <c r="A25" s="104"/>
      <c r="B25" s="26"/>
      <c r="C25" s="26"/>
      <c r="D25" s="26"/>
      <c r="E25" s="19" t="s">
        <v>36</v>
      </c>
      <c r="F25" s="13">
        <v>5000</v>
      </c>
      <c r="G25" s="13">
        <v>0.2</v>
      </c>
      <c r="H25" s="13">
        <v>0.2</v>
      </c>
      <c r="I25" s="13">
        <v>0.2</v>
      </c>
      <c r="J25" s="9">
        <f t="shared" si="0"/>
        <v>1</v>
      </c>
      <c r="K25" s="9">
        <f t="shared" si="1"/>
        <v>1</v>
      </c>
      <c r="L25" s="9">
        <f t="shared" si="2"/>
        <v>1</v>
      </c>
      <c r="M25" s="10"/>
      <c r="N25" s="10"/>
      <c r="O25" s="10"/>
      <c r="R25" s="119"/>
    </row>
    <row r="26" spans="1:18" x14ac:dyDescent="0.25">
      <c r="A26" s="104"/>
      <c r="B26" s="28"/>
      <c r="C26" s="28"/>
      <c r="D26" s="28"/>
      <c r="E26" s="19" t="s">
        <v>37</v>
      </c>
      <c r="F26" s="13">
        <v>0.12</v>
      </c>
      <c r="G26" s="13">
        <v>200</v>
      </c>
      <c r="H26" s="13">
        <v>200</v>
      </c>
      <c r="I26" s="13">
        <v>200</v>
      </c>
      <c r="J26" s="9">
        <f t="shared" si="0"/>
        <v>2.4E-2</v>
      </c>
      <c r="K26" s="9">
        <f t="shared" si="1"/>
        <v>2.4E-2</v>
      </c>
      <c r="L26" s="9">
        <f t="shared" si="2"/>
        <v>2.4E-2</v>
      </c>
      <c r="M26" s="13"/>
      <c r="N26" s="13"/>
      <c r="O26" s="13"/>
      <c r="R26" s="119"/>
    </row>
    <row r="27" spans="1:18" ht="15" customHeight="1" x14ac:dyDescent="0.25">
      <c r="A27" s="81" t="s">
        <v>23</v>
      </c>
      <c r="B27" s="20">
        <v>20</v>
      </c>
      <c r="C27" s="13">
        <v>35</v>
      </c>
      <c r="D27" s="13">
        <v>40</v>
      </c>
      <c r="E27" s="21" t="s">
        <v>23</v>
      </c>
      <c r="F27" s="13">
        <v>625</v>
      </c>
      <c r="G27" s="13">
        <v>20</v>
      </c>
      <c r="H27" s="13">
        <v>35</v>
      </c>
      <c r="I27" s="13">
        <v>40</v>
      </c>
      <c r="J27" s="9">
        <f t="shared" si="0"/>
        <v>12.5</v>
      </c>
      <c r="K27" s="9">
        <f t="shared" si="1"/>
        <v>21.875</v>
      </c>
      <c r="L27" s="9">
        <f t="shared" si="2"/>
        <v>25</v>
      </c>
      <c r="M27" s="10">
        <f>SUM(J27)</f>
        <v>12.5</v>
      </c>
      <c r="N27" s="10">
        <f>SUM(K27)</f>
        <v>21.875</v>
      </c>
      <c r="O27" s="10">
        <f>SUM(L27)</f>
        <v>25</v>
      </c>
      <c r="R27" s="119"/>
    </row>
    <row r="28" spans="1:18" x14ac:dyDescent="0.25">
      <c r="A28" s="82"/>
      <c r="B28" s="20"/>
      <c r="C28" s="13"/>
      <c r="D28" s="13"/>
      <c r="E28" s="21"/>
      <c r="F28" s="13"/>
      <c r="G28" s="13"/>
      <c r="H28" s="13"/>
      <c r="I28" s="13"/>
      <c r="J28" s="9"/>
      <c r="K28" s="9"/>
      <c r="L28" s="9"/>
      <c r="M28" s="13"/>
      <c r="N28" s="13"/>
      <c r="O28" s="13"/>
      <c r="R28" s="119"/>
    </row>
    <row r="29" spans="1:18" ht="15.75" x14ac:dyDescent="0.25">
      <c r="A29" s="47" t="s">
        <v>24</v>
      </c>
      <c r="B29" s="47"/>
      <c r="C29" s="47"/>
      <c r="D29" s="47"/>
      <c r="E29" s="47"/>
      <c r="F29" s="46"/>
      <c r="G29" s="46">
        <v>557.26</v>
      </c>
      <c r="H29" s="46">
        <v>632.12</v>
      </c>
      <c r="I29" s="46">
        <v>673.54</v>
      </c>
      <c r="J29" s="43"/>
      <c r="K29" s="43"/>
      <c r="L29" s="43"/>
      <c r="M29" s="44"/>
      <c r="N29" s="44"/>
      <c r="O29" s="44"/>
      <c r="R29" s="119"/>
    </row>
    <row r="30" spans="1:18" ht="15.75" x14ac:dyDescent="0.25">
      <c r="A30" s="47"/>
      <c r="B30" s="47"/>
      <c r="C30" s="47"/>
      <c r="D30" s="47"/>
      <c r="E30" s="47"/>
      <c r="F30" s="46"/>
      <c r="G30" s="46"/>
      <c r="H30" s="46"/>
      <c r="I30" s="46"/>
      <c r="J30" s="46"/>
      <c r="K30" s="46"/>
      <c r="L30" s="46"/>
      <c r="M30" s="46"/>
      <c r="N30" s="46"/>
      <c r="O30" s="46"/>
    </row>
    <row r="31" spans="1:18" ht="15.75" outlineLevel="1" x14ac:dyDescent="0.25">
      <c r="A31" s="106" t="s">
        <v>25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8"/>
      <c r="M31" s="44">
        <f>SUM(M16:M30)</f>
        <v>251.2535</v>
      </c>
      <c r="N31" s="44">
        <f>SUM(N16:N30)</f>
        <v>267.3485</v>
      </c>
      <c r="O31" s="44">
        <f>SUM(O16:O30)</f>
        <v>274.95349999999996</v>
      </c>
    </row>
    <row r="32" spans="1:18" ht="15.75" outlineLevel="1" x14ac:dyDescent="0.25">
      <c r="A32" s="106" t="s">
        <v>26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8"/>
      <c r="M32" s="44">
        <f>M31*1.2</f>
        <v>301.50419999999997</v>
      </c>
      <c r="N32" s="44">
        <f t="shared" ref="N32:O32" si="3">N31*1.2</f>
        <v>320.81819999999999</v>
      </c>
      <c r="O32" s="44">
        <f t="shared" si="3"/>
        <v>329.94419999999997</v>
      </c>
    </row>
    <row r="33" spans="1:15" ht="15.75" outlineLevel="1" x14ac:dyDescent="0.25">
      <c r="A33" s="106" t="s">
        <v>27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8"/>
      <c r="M33" s="109">
        <f>(M32+N32+O32)/3</f>
        <v>317.42219999999998</v>
      </c>
      <c r="N33" s="110"/>
      <c r="O33" s="111"/>
    </row>
    <row r="34" spans="1:15" ht="15.75" outlineLevel="1" x14ac:dyDescent="0.25">
      <c r="A34" s="106" t="s">
        <v>28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8"/>
      <c r="M34" s="109">
        <f>M33*1.12</f>
        <v>355.51286399999998</v>
      </c>
      <c r="N34" s="110"/>
      <c r="O34" s="111"/>
    </row>
    <row r="35" spans="1:15" ht="15.75" outlineLevel="1" x14ac:dyDescent="0.25">
      <c r="A35" s="106" t="s">
        <v>29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8"/>
      <c r="M35" s="48"/>
      <c r="N35" s="48"/>
      <c r="O35" s="48"/>
    </row>
    <row r="36" spans="1:15" ht="15.75" x14ac:dyDescent="0.25">
      <c r="A36" s="38"/>
      <c r="B36" s="38"/>
      <c r="C36" s="38"/>
      <c r="D36" s="38"/>
      <c r="E36" s="38"/>
      <c r="F36" s="49"/>
      <c r="G36" s="49"/>
      <c r="H36" s="49"/>
      <c r="I36" s="49"/>
      <c r="J36" s="49"/>
      <c r="K36" s="49"/>
      <c r="L36" s="49"/>
      <c r="M36" s="49"/>
      <c r="N36" s="49"/>
      <c r="O36" s="49"/>
    </row>
    <row r="37" spans="1:15" x14ac:dyDescent="0.25"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</sheetData>
  <mergeCells count="25">
    <mergeCell ref="A10:D10"/>
    <mergeCell ref="M1:O1"/>
    <mergeCell ref="M3:O3"/>
    <mergeCell ref="M4:O4"/>
    <mergeCell ref="M5:O5"/>
    <mergeCell ref="A7:N8"/>
    <mergeCell ref="M13:O14"/>
    <mergeCell ref="A16:A18"/>
    <mergeCell ref="A19:A22"/>
    <mergeCell ref="A23:A26"/>
    <mergeCell ref="A13:A15"/>
    <mergeCell ref="B13:D14"/>
    <mergeCell ref="E13:E15"/>
    <mergeCell ref="F13:F15"/>
    <mergeCell ref="G13:I14"/>
    <mergeCell ref="J13:L14"/>
    <mergeCell ref="A35:L35"/>
    <mergeCell ref="R23:R29"/>
    <mergeCell ref="A27:A28"/>
    <mergeCell ref="M33:O33"/>
    <mergeCell ref="A34:L34"/>
    <mergeCell ref="M34:O34"/>
    <mergeCell ref="A31:L31"/>
    <mergeCell ref="A32:L32"/>
    <mergeCell ref="A33:L33"/>
  </mergeCells>
  <pageMargins left="0.25" right="0.25" top="0.75" bottom="0.75" header="0.3" footer="0.3"/>
  <pageSetup paperSize="9" scale="77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opLeftCell="A12" workbookViewId="0">
      <selection activeCell="A7" sqref="A7:N8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38.5703125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91" t="s">
        <v>1</v>
      </c>
      <c r="N1" s="91"/>
      <c r="O1" s="91"/>
    </row>
    <row r="2" spans="1:15" x14ac:dyDescent="0.25">
      <c r="A2" s="1"/>
      <c r="B2" s="1"/>
      <c r="C2" s="1"/>
      <c r="D2" s="1"/>
      <c r="E2" s="1"/>
      <c r="F2" s="1"/>
      <c r="G2" s="1"/>
      <c r="H2" s="2"/>
      <c r="I2" s="1"/>
      <c r="J2" s="1"/>
      <c r="K2" s="1"/>
      <c r="L2" s="1"/>
      <c r="M2" s="4" t="s">
        <v>3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2"/>
      <c r="I3" s="1"/>
      <c r="J3" s="1"/>
      <c r="K3" s="1"/>
      <c r="L3" s="1"/>
      <c r="M3" s="91" t="s">
        <v>5</v>
      </c>
      <c r="N3" s="91"/>
      <c r="O3" s="91"/>
    </row>
    <row r="4" spans="1:15" x14ac:dyDescent="0.25">
      <c r="A4" s="1"/>
      <c r="B4" s="1"/>
      <c r="C4" s="1"/>
      <c r="D4" s="1"/>
      <c r="E4" s="1"/>
      <c r="F4" s="1"/>
      <c r="G4" s="1"/>
      <c r="H4" s="3"/>
      <c r="I4" s="1"/>
      <c r="J4" s="1"/>
      <c r="K4" s="1"/>
      <c r="L4" s="1"/>
      <c r="M4" s="91" t="s">
        <v>6</v>
      </c>
      <c r="N4" s="91"/>
      <c r="O4" s="91"/>
    </row>
    <row r="5" spans="1:15" x14ac:dyDescent="0.25">
      <c r="A5" s="1"/>
      <c r="B5" s="1"/>
      <c r="C5" s="1"/>
      <c r="D5" s="1"/>
      <c r="E5" s="1"/>
      <c r="F5" s="1"/>
      <c r="G5" s="1"/>
      <c r="H5" s="3"/>
      <c r="I5" s="1"/>
      <c r="J5" s="1"/>
      <c r="K5" s="1"/>
      <c r="L5" s="1"/>
      <c r="M5" s="91" t="s">
        <v>104</v>
      </c>
      <c r="N5" s="91"/>
      <c r="O5" s="9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2" t="s">
        <v>153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5" ht="15" customHeight="1" x14ac:dyDescent="0.2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1" t="s">
        <v>65</v>
      </c>
      <c r="B10" s="91"/>
      <c r="C10" s="91"/>
      <c r="D10" s="9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89" t="s">
        <v>7</v>
      </c>
      <c r="B13" s="74" t="s">
        <v>8</v>
      </c>
      <c r="C13" s="75"/>
      <c r="D13" s="76"/>
      <c r="E13" s="89" t="s">
        <v>9</v>
      </c>
      <c r="F13" s="89" t="s">
        <v>10</v>
      </c>
      <c r="G13" s="74" t="s">
        <v>11</v>
      </c>
      <c r="H13" s="75"/>
      <c r="I13" s="76"/>
      <c r="J13" s="74" t="s">
        <v>12</v>
      </c>
      <c r="K13" s="75"/>
      <c r="L13" s="76"/>
      <c r="M13" s="74" t="s">
        <v>13</v>
      </c>
      <c r="N13" s="75"/>
      <c r="O13" s="76"/>
    </row>
    <row r="14" spans="1:15" x14ac:dyDescent="0.25">
      <c r="A14" s="89"/>
      <c r="B14" s="77"/>
      <c r="C14" s="78"/>
      <c r="D14" s="79"/>
      <c r="E14" s="89"/>
      <c r="F14" s="89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89"/>
      <c r="B15" s="5" t="s">
        <v>14</v>
      </c>
      <c r="C15" s="6" t="s">
        <v>15</v>
      </c>
      <c r="D15" s="7" t="s">
        <v>16</v>
      </c>
      <c r="E15" s="89"/>
      <c r="F15" s="90"/>
      <c r="G15" s="6" t="s">
        <v>17</v>
      </c>
      <c r="H15" s="6" t="s">
        <v>18</v>
      </c>
      <c r="I15" s="6" t="s">
        <v>16</v>
      </c>
      <c r="J15" s="6" t="s">
        <v>17</v>
      </c>
      <c r="K15" s="6" t="s">
        <v>15</v>
      </c>
      <c r="L15" s="6" t="s">
        <v>16</v>
      </c>
      <c r="M15" s="6" t="s">
        <v>17</v>
      </c>
      <c r="N15" s="6" t="s">
        <v>15</v>
      </c>
      <c r="O15" s="6" t="s">
        <v>16</v>
      </c>
    </row>
    <row r="16" spans="1:15" ht="15" customHeight="1" x14ac:dyDescent="0.25">
      <c r="A16" s="124" t="s">
        <v>149</v>
      </c>
      <c r="B16" s="65" t="s">
        <v>148</v>
      </c>
      <c r="C16" s="65" t="s">
        <v>148</v>
      </c>
      <c r="D16" s="65" t="s">
        <v>148</v>
      </c>
      <c r="E16" s="66" t="s">
        <v>147</v>
      </c>
      <c r="F16" s="6">
        <v>3000</v>
      </c>
      <c r="G16" s="6">
        <v>35</v>
      </c>
      <c r="H16" s="6">
        <v>35</v>
      </c>
      <c r="I16" s="6">
        <v>35</v>
      </c>
      <c r="J16" s="9">
        <f>G16*F16/1000</f>
        <v>105</v>
      </c>
      <c r="K16" s="9">
        <f>H16*F16/1000</f>
        <v>105</v>
      </c>
      <c r="L16" s="9">
        <f>I16*F16/1000</f>
        <v>105</v>
      </c>
      <c r="M16" s="9">
        <f>SUM(J16:J22)</f>
        <v>232.0625</v>
      </c>
      <c r="N16" s="9">
        <f>SUM(K16:K22)</f>
        <v>232.0625</v>
      </c>
      <c r="O16" s="10">
        <f>SUM(L16:L22)</f>
        <v>232.0625</v>
      </c>
    </row>
    <row r="17" spans="1:15" ht="15" customHeight="1" x14ac:dyDescent="0.25">
      <c r="A17" s="125"/>
      <c r="B17" s="67"/>
      <c r="C17" s="67"/>
      <c r="D17" s="67"/>
      <c r="E17" s="66" t="s">
        <v>19</v>
      </c>
      <c r="F17" s="6">
        <v>250</v>
      </c>
      <c r="G17" s="6">
        <v>133.25</v>
      </c>
      <c r="H17" s="6">
        <v>133.25</v>
      </c>
      <c r="I17" s="6">
        <v>133.25</v>
      </c>
      <c r="J17" s="9">
        <f t="shared" ref="J17:J29" si="0">G17*F17/1000</f>
        <v>33.3125</v>
      </c>
      <c r="K17" s="9">
        <f t="shared" ref="K17:K29" si="1">H17*F17/1000</f>
        <v>33.3125</v>
      </c>
      <c r="L17" s="9">
        <f t="shared" ref="L17:L29" si="2">I17*F17/1000</f>
        <v>33.3125</v>
      </c>
      <c r="M17" s="9"/>
      <c r="N17" s="9"/>
      <c r="O17" s="10"/>
    </row>
    <row r="18" spans="1:15" x14ac:dyDescent="0.25">
      <c r="A18" s="125"/>
      <c r="B18" s="67"/>
      <c r="C18" s="67"/>
      <c r="D18" s="67"/>
      <c r="E18" s="66" t="s">
        <v>60</v>
      </c>
      <c r="F18" s="6">
        <v>300</v>
      </c>
      <c r="G18" s="6">
        <v>12.5</v>
      </c>
      <c r="H18" s="6">
        <v>12.5</v>
      </c>
      <c r="I18" s="6">
        <v>12.5</v>
      </c>
      <c r="J18" s="9">
        <f t="shared" si="0"/>
        <v>3.75</v>
      </c>
      <c r="K18" s="9">
        <f t="shared" si="1"/>
        <v>3.75</v>
      </c>
      <c r="L18" s="9">
        <f t="shared" si="2"/>
        <v>3.75</v>
      </c>
      <c r="M18" s="9"/>
      <c r="N18" s="9"/>
      <c r="O18" s="10"/>
    </row>
    <row r="19" spans="1:15" x14ac:dyDescent="0.25">
      <c r="A19" s="125"/>
      <c r="B19" s="67"/>
      <c r="C19" s="67"/>
      <c r="D19" s="67"/>
      <c r="E19" s="66" t="s">
        <v>32</v>
      </c>
      <c r="F19" s="6">
        <v>250</v>
      </c>
      <c r="G19" s="6">
        <v>12</v>
      </c>
      <c r="H19" s="6">
        <v>12</v>
      </c>
      <c r="I19" s="6">
        <v>12</v>
      </c>
      <c r="J19" s="9">
        <f t="shared" si="0"/>
        <v>3</v>
      </c>
      <c r="K19" s="9">
        <f t="shared" si="1"/>
        <v>3</v>
      </c>
      <c r="L19" s="9">
        <f t="shared" si="2"/>
        <v>3</v>
      </c>
      <c r="M19" s="9"/>
      <c r="N19" s="9"/>
      <c r="O19" s="10"/>
    </row>
    <row r="20" spans="1:15" x14ac:dyDescent="0.25">
      <c r="A20" s="125"/>
      <c r="B20" s="67"/>
      <c r="C20" s="67"/>
      <c r="D20" s="67"/>
      <c r="E20" s="66" t="s">
        <v>22</v>
      </c>
      <c r="F20" s="6">
        <v>1300</v>
      </c>
      <c r="G20" s="6">
        <v>2.5</v>
      </c>
      <c r="H20" s="6">
        <v>2.5</v>
      </c>
      <c r="I20" s="6">
        <v>2.5</v>
      </c>
      <c r="J20" s="9">
        <f t="shared" si="0"/>
        <v>3.25</v>
      </c>
      <c r="K20" s="9">
        <f t="shared" si="1"/>
        <v>3.25</v>
      </c>
      <c r="L20" s="9">
        <f t="shared" si="2"/>
        <v>3.25</v>
      </c>
      <c r="M20" s="9"/>
      <c r="N20" s="9"/>
      <c r="O20" s="10"/>
    </row>
    <row r="21" spans="1:15" x14ac:dyDescent="0.25">
      <c r="A21" s="125"/>
      <c r="B21" s="67"/>
      <c r="C21" s="67"/>
      <c r="D21" s="67"/>
      <c r="E21" s="66" t="s">
        <v>51</v>
      </c>
      <c r="F21" s="6">
        <v>450</v>
      </c>
      <c r="G21" s="6">
        <v>175</v>
      </c>
      <c r="H21" s="6">
        <v>175</v>
      </c>
      <c r="I21" s="6">
        <v>175</v>
      </c>
      <c r="J21" s="9">
        <f t="shared" si="0"/>
        <v>78.75</v>
      </c>
      <c r="K21" s="9">
        <f t="shared" si="1"/>
        <v>78.75</v>
      </c>
      <c r="L21" s="9">
        <f t="shared" si="2"/>
        <v>78.75</v>
      </c>
      <c r="M21" s="10"/>
      <c r="N21" s="9"/>
      <c r="O21" s="10"/>
    </row>
    <row r="22" spans="1:15" x14ac:dyDescent="0.25">
      <c r="A22" s="125"/>
      <c r="B22" s="67"/>
      <c r="C22" s="67"/>
      <c r="D22" s="67"/>
      <c r="E22" s="66" t="s">
        <v>21</v>
      </c>
      <c r="F22" s="6">
        <v>2000</v>
      </c>
      <c r="G22" s="6">
        <v>2.5</v>
      </c>
      <c r="H22" s="6">
        <v>2.5</v>
      </c>
      <c r="I22" s="6">
        <v>2.5</v>
      </c>
      <c r="J22" s="9">
        <f t="shared" si="0"/>
        <v>5</v>
      </c>
      <c r="K22" s="9">
        <f t="shared" si="1"/>
        <v>5</v>
      </c>
      <c r="L22" s="9">
        <f t="shared" si="2"/>
        <v>5</v>
      </c>
      <c r="M22" s="9"/>
      <c r="N22" s="9"/>
      <c r="O22" s="10"/>
    </row>
    <row r="23" spans="1:15" x14ac:dyDescent="0.25">
      <c r="A23" s="104" t="s">
        <v>123</v>
      </c>
      <c r="B23" s="20">
        <v>200</v>
      </c>
      <c r="C23" s="13">
        <v>200</v>
      </c>
      <c r="D23" s="13">
        <v>200</v>
      </c>
      <c r="E23" s="19" t="s">
        <v>124</v>
      </c>
      <c r="F23" s="13">
        <v>1500</v>
      </c>
      <c r="G23" s="13">
        <v>8</v>
      </c>
      <c r="H23" s="13">
        <v>8</v>
      </c>
      <c r="I23" s="13">
        <v>8</v>
      </c>
      <c r="J23" s="9">
        <f t="shared" si="0"/>
        <v>12</v>
      </c>
      <c r="K23" s="9">
        <f t="shared" si="1"/>
        <v>12</v>
      </c>
      <c r="L23" s="9">
        <f t="shared" si="2"/>
        <v>12</v>
      </c>
      <c r="M23" s="10">
        <f>SUM(J23:J26)</f>
        <v>45.218000000000004</v>
      </c>
      <c r="N23" s="10">
        <f t="shared" ref="N23:O23" si="3">SUM(K23:K26)</f>
        <v>45.218000000000004</v>
      </c>
      <c r="O23" s="10">
        <f t="shared" si="3"/>
        <v>45.218000000000004</v>
      </c>
    </row>
    <row r="24" spans="1:15" x14ac:dyDescent="0.25">
      <c r="A24" s="104"/>
      <c r="B24" s="28"/>
      <c r="C24" s="28"/>
      <c r="D24" s="28"/>
      <c r="E24" s="19" t="s">
        <v>34</v>
      </c>
      <c r="F24" s="13">
        <v>550</v>
      </c>
      <c r="G24" s="13">
        <v>24</v>
      </c>
      <c r="H24" s="13">
        <v>24</v>
      </c>
      <c r="I24" s="13">
        <v>24</v>
      </c>
      <c r="J24" s="9">
        <f t="shared" si="0"/>
        <v>13.2</v>
      </c>
      <c r="K24" s="9">
        <f t="shared" si="1"/>
        <v>13.2</v>
      </c>
      <c r="L24" s="9">
        <f t="shared" si="2"/>
        <v>13.2</v>
      </c>
      <c r="M24" s="10"/>
      <c r="N24" s="10"/>
      <c r="O24" s="10"/>
    </row>
    <row r="25" spans="1:15" x14ac:dyDescent="0.25">
      <c r="A25" s="104"/>
      <c r="B25" s="28"/>
      <c r="C25" s="28"/>
      <c r="D25" s="28"/>
      <c r="E25" s="19" t="s">
        <v>35</v>
      </c>
      <c r="F25" s="13">
        <v>2000</v>
      </c>
      <c r="G25" s="13">
        <v>10</v>
      </c>
      <c r="H25" s="13">
        <v>10</v>
      </c>
      <c r="I25" s="13">
        <v>10</v>
      </c>
      <c r="J25" s="9">
        <f t="shared" si="0"/>
        <v>20</v>
      </c>
      <c r="K25" s="9">
        <f t="shared" si="1"/>
        <v>20</v>
      </c>
      <c r="L25" s="9">
        <f t="shared" si="2"/>
        <v>20</v>
      </c>
      <c r="M25" s="10"/>
      <c r="N25" s="10"/>
      <c r="O25" s="10"/>
    </row>
    <row r="26" spans="1:15" x14ac:dyDescent="0.25">
      <c r="A26" s="104"/>
      <c r="B26" s="31"/>
      <c r="C26" s="31"/>
      <c r="D26" s="31"/>
      <c r="E26" s="19" t="s">
        <v>37</v>
      </c>
      <c r="F26" s="13">
        <v>0.12</v>
      </c>
      <c r="G26" s="13">
        <v>150</v>
      </c>
      <c r="H26" s="13">
        <v>150</v>
      </c>
      <c r="I26" s="13">
        <v>150</v>
      </c>
      <c r="J26" s="9">
        <f t="shared" si="0"/>
        <v>1.7999999999999999E-2</v>
      </c>
      <c r="K26" s="9">
        <f t="shared" si="1"/>
        <v>1.7999999999999999E-2</v>
      </c>
      <c r="L26" s="9">
        <f t="shared" si="2"/>
        <v>1.7999999999999999E-2</v>
      </c>
      <c r="M26" s="10"/>
      <c r="N26" s="10"/>
      <c r="O26" s="10"/>
    </row>
    <row r="27" spans="1:15" x14ac:dyDescent="0.25">
      <c r="A27" s="27" t="s">
        <v>52</v>
      </c>
      <c r="B27" s="13">
        <v>100</v>
      </c>
      <c r="C27" s="13">
        <v>100</v>
      </c>
      <c r="D27" s="13">
        <v>100</v>
      </c>
      <c r="E27" s="21" t="s">
        <v>52</v>
      </c>
      <c r="F27" s="13">
        <v>750</v>
      </c>
      <c r="G27" s="13">
        <v>100</v>
      </c>
      <c r="H27" s="13">
        <v>100</v>
      </c>
      <c r="I27" s="13">
        <v>100</v>
      </c>
      <c r="J27" s="9">
        <f t="shared" si="0"/>
        <v>75</v>
      </c>
      <c r="K27" s="9">
        <f t="shared" si="1"/>
        <v>75</v>
      </c>
      <c r="L27" s="9">
        <f t="shared" si="2"/>
        <v>75</v>
      </c>
      <c r="M27" s="10">
        <f>J27</f>
        <v>75</v>
      </c>
      <c r="N27" s="10">
        <f t="shared" ref="N27:O27" si="4">K27</f>
        <v>75</v>
      </c>
      <c r="O27" s="10">
        <f t="shared" si="4"/>
        <v>75</v>
      </c>
    </row>
    <row r="28" spans="1:15" ht="15" customHeight="1" x14ac:dyDescent="0.25">
      <c r="A28" s="81" t="s">
        <v>23</v>
      </c>
      <c r="B28" s="20">
        <v>20</v>
      </c>
      <c r="C28" s="13">
        <v>35</v>
      </c>
      <c r="D28" s="13">
        <v>40</v>
      </c>
      <c r="E28" s="21" t="s">
        <v>23</v>
      </c>
      <c r="F28" s="13">
        <v>625</v>
      </c>
      <c r="G28" s="13">
        <v>20</v>
      </c>
      <c r="H28" s="13">
        <v>35</v>
      </c>
      <c r="I28" s="13">
        <v>40</v>
      </c>
      <c r="J28" s="9">
        <f t="shared" si="0"/>
        <v>12.5</v>
      </c>
      <c r="K28" s="9">
        <f t="shared" si="1"/>
        <v>21.875</v>
      </c>
      <c r="L28" s="9">
        <f t="shared" si="2"/>
        <v>25</v>
      </c>
      <c r="M28" s="10">
        <f>J28</f>
        <v>12.5</v>
      </c>
      <c r="N28" s="10">
        <f>K28</f>
        <v>21.875</v>
      </c>
      <c r="O28" s="10">
        <f>L28</f>
        <v>25</v>
      </c>
    </row>
    <row r="29" spans="1:15" x14ac:dyDescent="0.25">
      <c r="A29" s="82"/>
      <c r="B29" s="20"/>
      <c r="C29" s="13"/>
      <c r="D29" s="13"/>
      <c r="E29" s="21"/>
      <c r="F29" s="13"/>
      <c r="G29" s="13"/>
      <c r="H29" s="13"/>
      <c r="I29" s="13"/>
      <c r="J29" s="9">
        <f t="shared" si="0"/>
        <v>0</v>
      </c>
      <c r="K29" s="9">
        <f t="shared" si="1"/>
        <v>0</v>
      </c>
      <c r="L29" s="9">
        <f t="shared" si="2"/>
        <v>0</v>
      </c>
      <c r="M29" s="10"/>
      <c r="N29" s="10"/>
      <c r="O29" s="10"/>
    </row>
    <row r="30" spans="1:15" x14ac:dyDescent="0.25">
      <c r="A30" s="22" t="s">
        <v>24</v>
      </c>
      <c r="B30" s="22"/>
      <c r="C30" s="22"/>
      <c r="D30" s="22"/>
      <c r="E30" s="22"/>
      <c r="F30" s="13"/>
      <c r="G30" s="13">
        <f>69.6+112.3+224.3+50.4+144.2+68+93.73</f>
        <v>762.53</v>
      </c>
      <c r="H30" s="13">
        <f>80.04+145.99+252.33+67.2+144.2+119+93.73</f>
        <v>902.49</v>
      </c>
      <c r="I30" s="13">
        <f>87+145.99+280.37+84+144.2+136+93.73</f>
        <v>971.29</v>
      </c>
      <c r="J30" s="9"/>
      <c r="K30" s="9"/>
      <c r="L30" s="9"/>
      <c r="M30" s="10"/>
      <c r="N30" s="10"/>
      <c r="O30" s="10"/>
    </row>
    <row r="31" spans="1:15" outlineLevel="1" x14ac:dyDescent="0.25">
      <c r="A31" s="22"/>
      <c r="B31" s="22"/>
      <c r="C31" s="22"/>
      <c r="D31" s="22"/>
      <c r="E31" s="22"/>
      <c r="F31" s="13"/>
      <c r="G31" s="13"/>
      <c r="H31" s="13"/>
      <c r="I31" s="13"/>
      <c r="J31" s="10"/>
      <c r="K31" s="10"/>
      <c r="L31" s="10"/>
      <c r="M31" s="10"/>
      <c r="N31" s="10"/>
      <c r="O31" s="10"/>
    </row>
    <row r="32" spans="1:15" outlineLevel="1" x14ac:dyDescent="0.25">
      <c r="A32" s="68" t="s">
        <v>25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70"/>
      <c r="M32" s="10">
        <f>SUM(M16:M31)</f>
        <v>364.78050000000002</v>
      </c>
      <c r="N32" s="10">
        <f>SUM(N16:N31)</f>
        <v>374.15550000000002</v>
      </c>
      <c r="O32" s="10">
        <f>SUM(O16:O31)</f>
        <v>377.28050000000002</v>
      </c>
    </row>
    <row r="33" spans="1:15" outlineLevel="1" x14ac:dyDescent="0.25">
      <c r="A33" s="68" t="s">
        <v>26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70"/>
      <c r="M33" s="10">
        <f>M32*1.2</f>
        <v>437.73660000000001</v>
      </c>
      <c r="N33" s="10">
        <f t="shared" ref="N33:O33" si="5">N32*1.2</f>
        <v>448.98660000000001</v>
      </c>
      <c r="O33" s="10">
        <f t="shared" si="5"/>
        <v>452.73660000000001</v>
      </c>
    </row>
    <row r="34" spans="1:15" outlineLevel="1" x14ac:dyDescent="0.25">
      <c r="A34" s="68" t="s">
        <v>27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70"/>
      <c r="M34" s="71">
        <f>(M33+N33+O33)/3</f>
        <v>446.48660000000001</v>
      </c>
      <c r="N34" s="72"/>
      <c r="O34" s="73"/>
    </row>
    <row r="35" spans="1:15" outlineLevel="1" x14ac:dyDescent="0.25">
      <c r="A35" s="68" t="s">
        <v>28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70"/>
      <c r="M35" s="71">
        <f>M34*1.12</f>
        <v>500.06499200000007</v>
      </c>
      <c r="N35" s="72"/>
      <c r="O35" s="73"/>
    </row>
    <row r="36" spans="1:15" outlineLevel="1" x14ac:dyDescent="0.25">
      <c r="A36" s="68" t="s">
        <v>29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70"/>
      <c r="M36" s="23"/>
      <c r="N36" s="23"/>
      <c r="O36" s="23"/>
    </row>
    <row r="37" spans="1:15" x14ac:dyDescent="0.25"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</sheetData>
  <mergeCells count="23">
    <mergeCell ref="M34:O34"/>
    <mergeCell ref="A10:D10"/>
    <mergeCell ref="M1:O1"/>
    <mergeCell ref="M3:O3"/>
    <mergeCell ref="M4:O4"/>
    <mergeCell ref="M5:O5"/>
    <mergeCell ref="A7:N8"/>
    <mergeCell ref="A35:L35"/>
    <mergeCell ref="M35:O35"/>
    <mergeCell ref="A36:L36"/>
    <mergeCell ref="M13:O14"/>
    <mergeCell ref="A16:A22"/>
    <mergeCell ref="A23:A26"/>
    <mergeCell ref="A28:A29"/>
    <mergeCell ref="A32:L32"/>
    <mergeCell ref="A13:A15"/>
    <mergeCell ref="B13:D14"/>
    <mergeCell ref="E13:E15"/>
    <mergeCell ref="F13:F15"/>
    <mergeCell ref="G13:I14"/>
    <mergeCell ref="J13:L14"/>
    <mergeCell ref="A33:L33"/>
    <mergeCell ref="A34:L34"/>
  </mergeCells>
  <pageMargins left="0.25" right="0.25" top="0.75" bottom="0.75" header="0.3" footer="0.3"/>
  <pageSetup paperSize="9" scale="74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opLeftCell="A16" workbookViewId="0">
      <selection activeCell="H3" sqref="H1:H3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9" customWidth="1"/>
    <col min="6" max="6" width="9.140625" customWidth="1" outlineLevel="1"/>
    <col min="7" max="7" width="9.7109375" customWidth="1"/>
    <col min="8" max="8" width="9.42578125" customWidth="1"/>
    <col min="9" max="9" width="10.7109375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91" t="s">
        <v>1</v>
      </c>
      <c r="N1" s="91"/>
      <c r="O1" s="91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3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91" t="s">
        <v>5</v>
      </c>
      <c r="N3" s="91"/>
      <c r="O3" s="9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1" t="s">
        <v>6</v>
      </c>
      <c r="N4" s="91"/>
      <c r="O4" s="9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1" t="s">
        <v>104</v>
      </c>
      <c r="N5" s="91"/>
      <c r="O5" s="9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2" t="s">
        <v>153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5" ht="15" customHeight="1" x14ac:dyDescent="0.2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1" t="s">
        <v>155</v>
      </c>
      <c r="B10" s="91"/>
      <c r="C10" s="91"/>
      <c r="D10" s="9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89" t="s">
        <v>7</v>
      </c>
      <c r="B13" s="74" t="s">
        <v>8</v>
      </c>
      <c r="C13" s="75"/>
      <c r="D13" s="76"/>
      <c r="E13" s="89" t="s">
        <v>9</v>
      </c>
      <c r="F13" s="89" t="s">
        <v>10</v>
      </c>
      <c r="G13" s="74" t="s">
        <v>11</v>
      </c>
      <c r="H13" s="75"/>
      <c r="I13" s="76"/>
      <c r="J13" s="74" t="s">
        <v>12</v>
      </c>
      <c r="K13" s="75"/>
      <c r="L13" s="76"/>
      <c r="M13" s="74" t="s">
        <v>13</v>
      </c>
      <c r="N13" s="75"/>
      <c r="O13" s="76"/>
    </row>
    <row r="14" spans="1:15" x14ac:dyDescent="0.25">
      <c r="A14" s="89"/>
      <c r="B14" s="77"/>
      <c r="C14" s="78"/>
      <c r="D14" s="79"/>
      <c r="E14" s="89"/>
      <c r="F14" s="89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89"/>
      <c r="B15" s="5" t="s">
        <v>14</v>
      </c>
      <c r="C15" s="6" t="s">
        <v>15</v>
      </c>
      <c r="D15" s="7" t="s">
        <v>16</v>
      </c>
      <c r="E15" s="89"/>
      <c r="F15" s="90"/>
      <c r="G15" s="6" t="s">
        <v>17</v>
      </c>
      <c r="H15" s="6" t="s">
        <v>18</v>
      </c>
      <c r="I15" s="6" t="s">
        <v>16</v>
      </c>
      <c r="J15" s="6" t="s">
        <v>17</v>
      </c>
      <c r="K15" s="6" t="s">
        <v>15</v>
      </c>
      <c r="L15" s="6" t="s">
        <v>16</v>
      </c>
      <c r="M15" s="6" t="s">
        <v>17</v>
      </c>
      <c r="N15" s="6" t="s">
        <v>15</v>
      </c>
      <c r="O15" s="6" t="s">
        <v>16</v>
      </c>
    </row>
    <row r="16" spans="1:15" x14ac:dyDescent="0.25">
      <c r="A16" s="102" t="s">
        <v>150</v>
      </c>
      <c r="B16" s="6">
        <v>100</v>
      </c>
      <c r="C16" s="6">
        <v>100</v>
      </c>
      <c r="D16" s="7">
        <v>100</v>
      </c>
      <c r="E16" s="8" t="s">
        <v>48</v>
      </c>
      <c r="F16" s="6">
        <v>250</v>
      </c>
      <c r="G16" s="6">
        <v>114</v>
      </c>
      <c r="H16" s="6">
        <v>114</v>
      </c>
      <c r="I16" s="6">
        <v>114</v>
      </c>
      <c r="J16" s="9">
        <f t="shared" ref="J16:J39" si="0">G16*F16/1000</f>
        <v>28.5</v>
      </c>
      <c r="K16" s="9">
        <f t="shared" ref="K16:K39" si="1">H16*F16/1000</f>
        <v>28.5</v>
      </c>
      <c r="L16" s="9">
        <f t="shared" ref="L16:L39" si="2">I16*F16/1000</f>
        <v>28.5</v>
      </c>
      <c r="M16" s="9">
        <f>SUM(J16:J19)</f>
        <v>47.1</v>
      </c>
      <c r="N16" s="9">
        <f>SUM(K16:K19)</f>
        <v>47.1</v>
      </c>
      <c r="O16" s="10">
        <f>SUM(L16:L19)</f>
        <v>47.1</v>
      </c>
    </row>
    <row r="17" spans="1:15" x14ac:dyDescent="0.25">
      <c r="A17" s="103"/>
      <c r="B17" s="18"/>
      <c r="C17" s="1"/>
      <c r="D17" s="62"/>
      <c r="E17" s="17" t="s">
        <v>120</v>
      </c>
      <c r="F17" s="6">
        <v>500</v>
      </c>
      <c r="G17" s="6">
        <v>15.8</v>
      </c>
      <c r="H17" s="6">
        <v>15.8</v>
      </c>
      <c r="I17" s="6">
        <v>15.8</v>
      </c>
      <c r="J17" s="9">
        <f t="shared" si="0"/>
        <v>7.9</v>
      </c>
      <c r="K17" s="9">
        <f t="shared" si="1"/>
        <v>7.9</v>
      </c>
      <c r="L17" s="9">
        <f t="shared" si="2"/>
        <v>7.9</v>
      </c>
      <c r="M17" s="6"/>
      <c r="N17" s="6"/>
      <c r="O17" s="13"/>
    </row>
    <row r="18" spans="1:15" x14ac:dyDescent="0.25">
      <c r="A18" s="103"/>
      <c r="B18" s="18"/>
      <c r="C18" s="1"/>
      <c r="D18" s="63"/>
      <c r="E18" s="17" t="s">
        <v>46</v>
      </c>
      <c r="F18" s="6">
        <v>200</v>
      </c>
      <c r="G18" s="6">
        <v>1</v>
      </c>
      <c r="H18" s="6">
        <v>1</v>
      </c>
      <c r="I18" s="6">
        <v>1</v>
      </c>
      <c r="J18" s="9">
        <f t="shared" si="0"/>
        <v>0.2</v>
      </c>
      <c r="K18" s="9">
        <f t="shared" si="1"/>
        <v>0.2</v>
      </c>
      <c r="L18" s="9">
        <f t="shared" si="2"/>
        <v>0.2</v>
      </c>
      <c r="M18" s="6"/>
      <c r="N18" s="6"/>
      <c r="O18" s="13"/>
    </row>
    <row r="19" spans="1:15" x14ac:dyDescent="0.25">
      <c r="A19" s="103"/>
      <c r="B19" s="14"/>
      <c r="C19" s="15"/>
      <c r="D19" s="64"/>
      <c r="E19" s="17" t="s">
        <v>31</v>
      </c>
      <c r="F19" s="6">
        <v>3000</v>
      </c>
      <c r="G19" s="6">
        <v>3.5</v>
      </c>
      <c r="H19" s="6">
        <v>3.5</v>
      </c>
      <c r="I19" s="6">
        <v>3.5</v>
      </c>
      <c r="J19" s="9">
        <f t="shared" si="0"/>
        <v>10.5</v>
      </c>
      <c r="K19" s="9">
        <f t="shared" si="1"/>
        <v>10.5</v>
      </c>
      <c r="L19" s="9">
        <f t="shared" si="2"/>
        <v>10.5</v>
      </c>
      <c r="M19" s="6"/>
      <c r="N19" s="6"/>
      <c r="O19" s="13"/>
    </row>
    <row r="20" spans="1:15" ht="27" customHeight="1" x14ac:dyDescent="0.25">
      <c r="A20" s="80" t="s">
        <v>94</v>
      </c>
      <c r="B20" s="5">
        <v>70</v>
      </c>
      <c r="C20" s="6">
        <v>70</v>
      </c>
      <c r="D20" s="7">
        <v>70</v>
      </c>
      <c r="E20" s="52" t="s">
        <v>74</v>
      </c>
      <c r="F20" s="6">
        <v>2500</v>
      </c>
      <c r="G20" s="6">
        <v>69</v>
      </c>
      <c r="H20" s="6">
        <v>69</v>
      </c>
      <c r="I20" s="6">
        <v>69</v>
      </c>
      <c r="J20" s="9">
        <f t="shared" si="0"/>
        <v>172.5</v>
      </c>
      <c r="K20" s="9">
        <f t="shared" si="1"/>
        <v>172.5</v>
      </c>
      <c r="L20" s="9">
        <f t="shared" si="2"/>
        <v>172.5</v>
      </c>
      <c r="M20" s="9">
        <f>SUM(J20:J33)</f>
        <v>229.15800000000002</v>
      </c>
      <c r="N20" s="9">
        <f>SUM(K20:K33)</f>
        <v>229.15800000000002</v>
      </c>
      <c r="O20" s="10">
        <f>SUM(L20:L33)</f>
        <v>229.15800000000002</v>
      </c>
    </row>
    <row r="21" spans="1:15" x14ac:dyDescent="0.25">
      <c r="A21" s="80"/>
      <c r="E21" s="19" t="s">
        <v>54</v>
      </c>
      <c r="F21" s="13">
        <v>625</v>
      </c>
      <c r="G21" s="13">
        <v>14</v>
      </c>
      <c r="H21" s="13">
        <v>14</v>
      </c>
      <c r="I21" s="13">
        <v>14</v>
      </c>
      <c r="J21" s="9">
        <f t="shared" si="0"/>
        <v>8.75</v>
      </c>
      <c r="K21" s="9">
        <f t="shared" si="1"/>
        <v>8.75</v>
      </c>
      <c r="L21" s="9">
        <f t="shared" si="2"/>
        <v>8.75</v>
      </c>
      <c r="M21" s="10"/>
      <c r="N21" s="10"/>
      <c r="O21" s="10"/>
    </row>
    <row r="22" spans="1:15" x14ac:dyDescent="0.25">
      <c r="A22" s="80"/>
      <c r="E22" s="19" t="s">
        <v>73</v>
      </c>
      <c r="F22" s="13">
        <v>500</v>
      </c>
      <c r="G22" s="13">
        <v>19</v>
      </c>
      <c r="H22" s="13">
        <v>19</v>
      </c>
      <c r="I22" s="13">
        <v>19</v>
      </c>
      <c r="J22" s="9">
        <f t="shared" si="0"/>
        <v>9.5</v>
      </c>
      <c r="K22" s="9">
        <f t="shared" si="1"/>
        <v>9.5</v>
      </c>
      <c r="L22" s="9">
        <f t="shared" si="2"/>
        <v>9.5</v>
      </c>
      <c r="M22" s="10"/>
      <c r="N22" s="10"/>
      <c r="O22" s="10"/>
    </row>
    <row r="23" spans="1:15" x14ac:dyDescent="0.25">
      <c r="A23" s="80"/>
      <c r="E23" s="19" t="s">
        <v>22</v>
      </c>
      <c r="F23" s="13">
        <v>1300</v>
      </c>
      <c r="G23" s="13">
        <v>2</v>
      </c>
      <c r="H23" s="13">
        <v>2</v>
      </c>
      <c r="I23" s="13">
        <v>2</v>
      </c>
      <c r="J23" s="9">
        <f t="shared" si="0"/>
        <v>2.6</v>
      </c>
      <c r="K23" s="9">
        <f t="shared" si="1"/>
        <v>2.6</v>
      </c>
      <c r="L23" s="9">
        <f t="shared" si="2"/>
        <v>2.6</v>
      </c>
      <c r="M23" s="10"/>
      <c r="N23" s="10"/>
      <c r="O23" s="10"/>
    </row>
    <row r="24" spans="1:15" x14ac:dyDescent="0.25">
      <c r="A24" s="80"/>
      <c r="E24" s="19" t="s">
        <v>46</v>
      </c>
      <c r="F24" s="13">
        <v>200</v>
      </c>
      <c r="G24" s="13">
        <v>0.4</v>
      </c>
      <c r="H24" s="13">
        <v>0.4</v>
      </c>
      <c r="I24" s="13">
        <v>0.4</v>
      </c>
      <c r="J24" s="9">
        <f t="shared" si="0"/>
        <v>0.08</v>
      </c>
      <c r="K24" s="9">
        <f t="shared" si="1"/>
        <v>0.08</v>
      </c>
      <c r="L24" s="9">
        <f t="shared" si="2"/>
        <v>0.08</v>
      </c>
      <c r="M24" s="10"/>
      <c r="N24" s="10"/>
      <c r="O24" s="10"/>
    </row>
    <row r="25" spans="1:15" x14ac:dyDescent="0.25">
      <c r="A25" s="80"/>
      <c r="E25" s="19" t="s">
        <v>31</v>
      </c>
      <c r="F25" s="13">
        <v>3000</v>
      </c>
      <c r="G25" s="13">
        <v>1</v>
      </c>
      <c r="H25" s="13">
        <v>1</v>
      </c>
      <c r="I25" s="13">
        <v>1</v>
      </c>
      <c r="J25" s="9">
        <f t="shared" si="0"/>
        <v>3</v>
      </c>
      <c r="K25" s="9">
        <f t="shared" si="1"/>
        <v>3</v>
      </c>
      <c r="L25" s="9">
        <f t="shared" si="2"/>
        <v>3</v>
      </c>
      <c r="M25" s="10"/>
      <c r="N25" s="10"/>
      <c r="O25" s="10"/>
    </row>
    <row r="26" spans="1:15" x14ac:dyDescent="0.25">
      <c r="A26" s="80" t="s">
        <v>89</v>
      </c>
      <c r="B26" s="6">
        <v>50</v>
      </c>
      <c r="C26" s="6">
        <v>50</v>
      </c>
      <c r="D26" s="6">
        <v>50</v>
      </c>
      <c r="E26" s="17" t="s">
        <v>37</v>
      </c>
      <c r="F26" s="6">
        <v>0.12</v>
      </c>
      <c r="G26" s="6">
        <v>25</v>
      </c>
      <c r="H26" s="6">
        <v>25</v>
      </c>
      <c r="I26" s="6">
        <v>25</v>
      </c>
      <c r="J26" s="9">
        <f t="shared" si="0"/>
        <v>3.0000000000000001E-3</v>
      </c>
      <c r="K26" s="9">
        <f t="shared" si="1"/>
        <v>3.0000000000000001E-3</v>
      </c>
      <c r="L26" s="9">
        <f t="shared" si="2"/>
        <v>3.0000000000000001E-3</v>
      </c>
      <c r="M26" s="6"/>
      <c r="N26" s="6"/>
      <c r="O26" s="13"/>
    </row>
    <row r="27" spans="1:15" x14ac:dyDescent="0.25">
      <c r="A27" s="80"/>
      <c r="B27" s="15"/>
      <c r="C27" s="15"/>
      <c r="D27" s="16"/>
      <c r="E27" s="17" t="s">
        <v>21</v>
      </c>
      <c r="F27" s="6">
        <v>2000</v>
      </c>
      <c r="G27" s="6">
        <v>7.5</v>
      </c>
      <c r="H27" s="6">
        <v>7.5</v>
      </c>
      <c r="I27" s="6">
        <v>7.5</v>
      </c>
      <c r="J27" s="9">
        <f t="shared" si="0"/>
        <v>15</v>
      </c>
      <c r="K27" s="9">
        <f t="shared" si="1"/>
        <v>15</v>
      </c>
      <c r="L27" s="9">
        <f t="shared" si="2"/>
        <v>15</v>
      </c>
      <c r="M27" s="6"/>
      <c r="N27" s="6"/>
      <c r="O27" s="13"/>
    </row>
    <row r="28" spans="1:15" x14ac:dyDescent="0.25">
      <c r="A28" s="80"/>
      <c r="B28" s="15"/>
      <c r="C28" s="15"/>
      <c r="D28" s="16"/>
      <c r="E28" s="17" t="s">
        <v>31</v>
      </c>
      <c r="F28" s="6">
        <v>3000</v>
      </c>
      <c r="G28" s="6">
        <v>5</v>
      </c>
      <c r="H28" s="6">
        <v>5</v>
      </c>
      <c r="I28" s="6">
        <v>5</v>
      </c>
      <c r="J28" s="9">
        <f t="shared" si="0"/>
        <v>15</v>
      </c>
      <c r="K28" s="9">
        <f t="shared" si="1"/>
        <v>15</v>
      </c>
      <c r="L28" s="9">
        <f t="shared" si="2"/>
        <v>15</v>
      </c>
      <c r="M28" s="6"/>
      <c r="N28" s="6"/>
      <c r="O28" s="13"/>
    </row>
    <row r="29" spans="1:15" x14ac:dyDescent="0.25">
      <c r="A29" s="80"/>
      <c r="B29" s="15"/>
      <c r="C29" s="15"/>
      <c r="D29" s="16"/>
      <c r="E29" s="17" t="s">
        <v>129</v>
      </c>
      <c r="F29" s="6">
        <v>320</v>
      </c>
      <c r="G29" s="6">
        <v>2.5</v>
      </c>
      <c r="H29" s="6">
        <v>2.5</v>
      </c>
      <c r="I29" s="6">
        <v>2.5</v>
      </c>
      <c r="J29" s="9">
        <f t="shared" si="0"/>
        <v>0.8</v>
      </c>
      <c r="K29" s="9">
        <f t="shared" si="1"/>
        <v>0.8</v>
      </c>
      <c r="L29" s="9">
        <f t="shared" si="2"/>
        <v>0.8</v>
      </c>
      <c r="M29" s="6"/>
      <c r="N29" s="6"/>
      <c r="O29" s="13"/>
    </row>
    <row r="30" spans="1:15" x14ac:dyDescent="0.25">
      <c r="A30" s="80"/>
      <c r="B30" s="15"/>
      <c r="C30" s="15"/>
      <c r="D30" s="16"/>
      <c r="E30" s="17" t="s">
        <v>50</v>
      </c>
      <c r="F30" s="6">
        <v>300</v>
      </c>
      <c r="G30" s="6">
        <v>2.5</v>
      </c>
      <c r="H30" s="6">
        <v>2.5</v>
      </c>
      <c r="I30" s="6">
        <v>2.5</v>
      </c>
      <c r="J30" s="9">
        <f t="shared" si="0"/>
        <v>0.75</v>
      </c>
      <c r="K30" s="9">
        <f t="shared" si="1"/>
        <v>0.75</v>
      </c>
      <c r="L30" s="9">
        <f t="shared" si="2"/>
        <v>0.75</v>
      </c>
      <c r="M30" s="6"/>
      <c r="N30" s="6"/>
      <c r="O30" s="13"/>
    </row>
    <row r="31" spans="1:15" x14ac:dyDescent="0.25">
      <c r="A31" s="80"/>
      <c r="B31" s="15"/>
      <c r="C31" s="15"/>
      <c r="D31" s="16"/>
      <c r="E31" s="17" t="s">
        <v>20</v>
      </c>
      <c r="F31" s="6">
        <v>250</v>
      </c>
      <c r="G31" s="6">
        <v>2.4</v>
      </c>
      <c r="H31" s="6">
        <v>2.4</v>
      </c>
      <c r="I31" s="6">
        <v>2.4</v>
      </c>
      <c r="J31" s="9">
        <f t="shared" si="0"/>
        <v>0.6</v>
      </c>
      <c r="K31" s="9">
        <f t="shared" si="1"/>
        <v>0.6</v>
      </c>
      <c r="L31" s="9">
        <f t="shared" si="2"/>
        <v>0.6</v>
      </c>
      <c r="M31" s="6"/>
      <c r="N31" s="6"/>
      <c r="O31" s="13"/>
    </row>
    <row r="32" spans="1:15" x14ac:dyDescent="0.25">
      <c r="A32" s="80"/>
      <c r="B32" s="15"/>
      <c r="C32" s="15"/>
      <c r="D32" s="16"/>
      <c r="E32" s="17" t="s">
        <v>108</v>
      </c>
      <c r="F32" s="6">
        <v>550</v>
      </c>
      <c r="G32" s="6">
        <v>0.9</v>
      </c>
      <c r="H32" s="6">
        <v>0.9</v>
      </c>
      <c r="I32" s="6">
        <v>0.9</v>
      </c>
      <c r="J32" s="9">
        <f t="shared" si="0"/>
        <v>0.495</v>
      </c>
      <c r="K32" s="9">
        <f t="shared" si="1"/>
        <v>0.495</v>
      </c>
      <c r="L32" s="9">
        <f t="shared" si="2"/>
        <v>0.495</v>
      </c>
      <c r="M32" s="6"/>
      <c r="N32" s="6"/>
      <c r="O32" s="13"/>
    </row>
    <row r="33" spans="1:15" x14ac:dyDescent="0.25">
      <c r="A33" s="80"/>
      <c r="B33" s="15"/>
      <c r="C33" s="15"/>
      <c r="D33" s="16"/>
      <c r="E33" s="17" t="s">
        <v>46</v>
      </c>
      <c r="F33" s="6">
        <v>200</v>
      </c>
      <c r="G33" s="6">
        <v>0.4</v>
      </c>
      <c r="H33" s="6">
        <v>0.4</v>
      </c>
      <c r="I33" s="6">
        <v>0.4</v>
      </c>
      <c r="J33" s="9">
        <f t="shared" si="0"/>
        <v>0.08</v>
      </c>
      <c r="K33" s="9">
        <f t="shared" si="1"/>
        <v>0.08</v>
      </c>
      <c r="L33" s="9">
        <f t="shared" si="2"/>
        <v>0.08</v>
      </c>
      <c r="M33" s="6"/>
      <c r="N33" s="6"/>
      <c r="O33" s="13"/>
    </row>
    <row r="34" spans="1:15" x14ac:dyDescent="0.25">
      <c r="A34" s="104" t="s">
        <v>95</v>
      </c>
      <c r="B34" s="20">
        <v>200</v>
      </c>
      <c r="C34" s="13">
        <v>200</v>
      </c>
      <c r="D34" s="13">
        <v>200</v>
      </c>
      <c r="E34" s="19" t="s">
        <v>107</v>
      </c>
      <c r="F34" s="13">
        <v>1200</v>
      </c>
      <c r="G34" s="13">
        <v>20</v>
      </c>
      <c r="H34" s="13">
        <v>20</v>
      </c>
      <c r="I34" s="13">
        <v>20</v>
      </c>
      <c r="J34" s="9">
        <f t="shared" si="0"/>
        <v>24</v>
      </c>
      <c r="K34" s="9">
        <f t="shared" si="1"/>
        <v>24</v>
      </c>
      <c r="L34" s="9">
        <f t="shared" si="2"/>
        <v>24</v>
      </c>
      <c r="M34" s="10">
        <f>SUM(J34:J37)</f>
        <v>36.024000000000001</v>
      </c>
      <c r="N34" s="10">
        <f>SUM(K34:K37)</f>
        <v>36.024000000000001</v>
      </c>
      <c r="O34" s="10">
        <f>SUM(L34:L37)</f>
        <v>36.024000000000001</v>
      </c>
    </row>
    <row r="35" spans="1:15" x14ac:dyDescent="0.25">
      <c r="A35" s="104"/>
      <c r="B35" s="26"/>
      <c r="C35" s="26"/>
      <c r="D35" s="26"/>
      <c r="E35" s="19" t="s">
        <v>108</v>
      </c>
      <c r="F35" s="13">
        <v>550</v>
      </c>
      <c r="G35" s="13">
        <v>20</v>
      </c>
      <c r="H35" s="13">
        <v>20</v>
      </c>
      <c r="I35" s="13">
        <v>20</v>
      </c>
      <c r="J35" s="9">
        <f t="shared" si="0"/>
        <v>11</v>
      </c>
      <c r="K35" s="9">
        <f t="shared" si="1"/>
        <v>11</v>
      </c>
      <c r="L35" s="9">
        <f t="shared" si="2"/>
        <v>11</v>
      </c>
      <c r="M35" s="10"/>
      <c r="N35" s="10"/>
      <c r="O35" s="10"/>
    </row>
    <row r="36" spans="1:15" x14ac:dyDescent="0.25">
      <c r="A36" s="104"/>
      <c r="B36" s="26"/>
      <c r="C36" s="26"/>
      <c r="D36" s="26"/>
      <c r="E36" s="19" t="s">
        <v>36</v>
      </c>
      <c r="F36" s="13">
        <v>5000</v>
      </c>
      <c r="G36" s="13">
        <v>0.2</v>
      </c>
      <c r="H36" s="13">
        <v>0.2</v>
      </c>
      <c r="I36" s="13">
        <v>0.2</v>
      </c>
      <c r="J36" s="9">
        <f t="shared" si="0"/>
        <v>1</v>
      </c>
      <c r="K36" s="9">
        <f t="shared" si="1"/>
        <v>1</v>
      </c>
      <c r="L36" s="9">
        <f t="shared" si="2"/>
        <v>1</v>
      </c>
      <c r="M36" s="10"/>
      <c r="N36" s="10"/>
      <c r="O36" s="10"/>
    </row>
    <row r="37" spans="1:15" x14ac:dyDescent="0.25">
      <c r="A37" s="104"/>
      <c r="B37" s="28"/>
      <c r="C37" s="28"/>
      <c r="D37" s="28"/>
      <c r="E37" s="19" t="s">
        <v>37</v>
      </c>
      <c r="F37" s="13">
        <v>0.12</v>
      </c>
      <c r="G37" s="13">
        <v>200</v>
      </c>
      <c r="H37" s="13">
        <v>200</v>
      </c>
      <c r="I37" s="13">
        <v>200</v>
      </c>
      <c r="J37" s="9">
        <f t="shared" si="0"/>
        <v>2.4E-2</v>
      </c>
      <c r="K37" s="9">
        <f t="shared" si="1"/>
        <v>2.4E-2</v>
      </c>
      <c r="L37" s="9">
        <f t="shared" si="2"/>
        <v>2.4E-2</v>
      </c>
      <c r="M37" s="13"/>
      <c r="N37" s="13"/>
      <c r="O37" s="13"/>
    </row>
    <row r="38" spans="1:15" x14ac:dyDescent="0.25">
      <c r="A38" s="104"/>
      <c r="B38" s="31"/>
      <c r="C38" s="31"/>
      <c r="D38" s="31"/>
      <c r="E38" s="19"/>
      <c r="F38" s="13"/>
      <c r="G38" s="13"/>
      <c r="H38" s="13"/>
      <c r="I38" s="13"/>
      <c r="J38" s="9"/>
      <c r="K38" s="9"/>
      <c r="L38" s="9"/>
      <c r="M38" s="13"/>
      <c r="N38" s="13"/>
      <c r="O38" s="13"/>
    </row>
    <row r="39" spans="1:15" ht="15" customHeight="1" x14ac:dyDescent="0.25">
      <c r="A39" s="81" t="s">
        <v>23</v>
      </c>
      <c r="B39" s="20">
        <v>20</v>
      </c>
      <c r="C39" s="13">
        <v>35</v>
      </c>
      <c r="D39" s="13">
        <v>40</v>
      </c>
      <c r="E39" s="21" t="s">
        <v>23</v>
      </c>
      <c r="F39" s="13">
        <v>625</v>
      </c>
      <c r="G39" s="13">
        <v>20</v>
      </c>
      <c r="H39" s="13">
        <v>35</v>
      </c>
      <c r="I39" s="13">
        <v>40</v>
      </c>
      <c r="J39" s="9">
        <f t="shared" si="0"/>
        <v>12.5</v>
      </c>
      <c r="K39" s="9">
        <f t="shared" si="1"/>
        <v>21.875</v>
      </c>
      <c r="L39" s="9">
        <f t="shared" si="2"/>
        <v>25</v>
      </c>
      <c r="M39" s="10">
        <f>J39</f>
        <v>12.5</v>
      </c>
      <c r="N39" s="10">
        <f>K39</f>
        <v>21.875</v>
      </c>
      <c r="O39" s="10">
        <f>L39</f>
        <v>25</v>
      </c>
    </row>
    <row r="40" spans="1:15" x14ac:dyDescent="0.25">
      <c r="A40" s="82"/>
      <c r="B40" s="20"/>
      <c r="C40" s="13"/>
      <c r="D40" s="13"/>
      <c r="E40" s="21"/>
      <c r="F40" s="13"/>
      <c r="G40" s="13"/>
      <c r="H40" s="13"/>
      <c r="I40" s="13"/>
      <c r="J40" s="9"/>
      <c r="K40" s="9"/>
      <c r="L40" s="9"/>
      <c r="M40" s="13"/>
      <c r="N40" s="13"/>
      <c r="O40" s="13"/>
    </row>
    <row r="41" spans="1:15" x14ac:dyDescent="0.25">
      <c r="A41" s="22" t="s">
        <v>24</v>
      </c>
      <c r="B41" s="22"/>
      <c r="C41" s="22"/>
      <c r="D41" s="22"/>
      <c r="E41" s="22"/>
      <c r="F41" s="13"/>
      <c r="G41" s="13">
        <v>460.92</v>
      </c>
      <c r="H41" s="13">
        <v>495.4</v>
      </c>
      <c r="I41" s="13">
        <v>506.9</v>
      </c>
      <c r="J41" s="10"/>
      <c r="K41" s="10"/>
      <c r="L41" s="10"/>
      <c r="M41" s="13"/>
      <c r="N41" s="13"/>
      <c r="O41" s="13"/>
    </row>
    <row r="42" spans="1:15" x14ac:dyDescent="0.25">
      <c r="A42" s="22"/>
      <c r="B42" s="22"/>
      <c r="C42" s="22"/>
      <c r="D42" s="22"/>
      <c r="E42" s="22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outlineLevel="1" x14ac:dyDescent="0.25">
      <c r="A43" s="68" t="s">
        <v>25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70"/>
      <c r="M43" s="10">
        <f>SUM(M16:M42)</f>
        <v>324.78200000000004</v>
      </c>
      <c r="N43" s="10">
        <f>SUM(N16:N42)</f>
        <v>334.15700000000004</v>
      </c>
      <c r="O43" s="10">
        <f>SUM(O16:O42)</f>
        <v>337.28200000000004</v>
      </c>
    </row>
    <row r="44" spans="1:15" outlineLevel="1" x14ac:dyDescent="0.25">
      <c r="A44" s="68" t="s">
        <v>26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70"/>
      <c r="M44" s="10">
        <f>M43*1.2</f>
        <v>389.73840000000001</v>
      </c>
      <c r="N44" s="10">
        <f t="shared" ref="N44:O44" si="3">N43*1.2</f>
        <v>400.98840000000001</v>
      </c>
      <c r="O44" s="10">
        <f t="shared" si="3"/>
        <v>404.73840000000001</v>
      </c>
    </row>
    <row r="45" spans="1:15" outlineLevel="1" x14ac:dyDescent="0.25">
      <c r="A45" s="68" t="s">
        <v>27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70"/>
      <c r="M45" s="71">
        <f>(M44+N44+O44)/3</f>
        <v>398.48840000000001</v>
      </c>
      <c r="N45" s="72"/>
      <c r="O45" s="73"/>
    </row>
    <row r="46" spans="1:15" outlineLevel="1" x14ac:dyDescent="0.25">
      <c r="A46" s="68" t="s">
        <v>28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70"/>
      <c r="M46" s="71">
        <f>M45*1.12</f>
        <v>446.30700800000005</v>
      </c>
      <c r="N46" s="72"/>
      <c r="O46" s="73"/>
    </row>
    <row r="47" spans="1:15" outlineLevel="1" x14ac:dyDescent="0.25">
      <c r="A47" s="68" t="s">
        <v>29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70"/>
      <c r="M47" s="23"/>
      <c r="N47" s="23"/>
      <c r="O47" s="23"/>
    </row>
    <row r="48" spans="1:15" outlineLevel="1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6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6:15" x14ac:dyDescent="0.25"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6:15" x14ac:dyDescent="0.25"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6:15" x14ac:dyDescent="0.25"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6:15" x14ac:dyDescent="0.25"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6:15" x14ac:dyDescent="0.25"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6:15" x14ac:dyDescent="0.25"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6:15" x14ac:dyDescent="0.25">
      <c r="F61" s="24"/>
      <c r="G61" s="24"/>
      <c r="H61" s="24"/>
      <c r="I61" s="24"/>
      <c r="J61" s="24"/>
      <c r="K61" s="24"/>
      <c r="L61" s="24"/>
      <c r="M61" s="24"/>
      <c r="N61" s="24"/>
      <c r="O61" s="24"/>
    </row>
    <row r="62" spans="6:15" x14ac:dyDescent="0.25">
      <c r="F62" s="24"/>
      <c r="G62" s="24"/>
      <c r="H62" s="24"/>
      <c r="I62" s="24"/>
      <c r="J62" s="24"/>
      <c r="K62" s="24"/>
      <c r="L62" s="24"/>
      <c r="M62" s="24"/>
      <c r="N62" s="24"/>
      <c r="O62" s="24"/>
    </row>
  </sheetData>
  <mergeCells count="25">
    <mergeCell ref="A20:A25"/>
    <mergeCell ref="A26:A33"/>
    <mergeCell ref="A34:A38"/>
    <mergeCell ref="A10:D10"/>
    <mergeCell ref="M1:O1"/>
    <mergeCell ref="M3:O3"/>
    <mergeCell ref="M4:O4"/>
    <mergeCell ref="M5:O5"/>
    <mergeCell ref="A7:N8"/>
    <mergeCell ref="A46:L46"/>
    <mergeCell ref="M46:O46"/>
    <mergeCell ref="A47:L47"/>
    <mergeCell ref="M13:O14"/>
    <mergeCell ref="A39:A40"/>
    <mergeCell ref="A43:L43"/>
    <mergeCell ref="A45:L45"/>
    <mergeCell ref="M45:O45"/>
    <mergeCell ref="A44:L44"/>
    <mergeCell ref="A13:A15"/>
    <mergeCell ref="B13:D14"/>
    <mergeCell ref="E13:E15"/>
    <mergeCell ref="F13:F15"/>
    <mergeCell ref="G13:I14"/>
    <mergeCell ref="J13:L14"/>
    <mergeCell ref="A16:A19"/>
  </mergeCells>
  <pageMargins left="0.25" right="0.25" top="0.75" bottom="0.75" header="0.3" footer="0.3"/>
  <pageSetup paperSize="9" scale="6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opLeftCell="A13" workbookViewId="0">
      <selection activeCell="A7" sqref="A7:N8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9" customWidth="1" outlineLevel="1"/>
    <col min="7" max="7" width="9.7109375" customWidth="1"/>
    <col min="8" max="8" width="9.42578125" customWidth="1"/>
    <col min="9" max="9" width="10.7109375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91" t="s">
        <v>1</v>
      </c>
      <c r="N1" s="91"/>
      <c r="O1" s="91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3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91" t="s">
        <v>5</v>
      </c>
      <c r="N3" s="91"/>
      <c r="O3" s="9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1" t="s">
        <v>6</v>
      </c>
      <c r="N4" s="91"/>
      <c r="O4" s="9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1" t="s">
        <v>104</v>
      </c>
      <c r="N5" s="91"/>
      <c r="O5" s="9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2" t="s">
        <v>153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5" ht="15" customHeight="1" x14ac:dyDescent="0.2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1" t="s">
        <v>139</v>
      </c>
      <c r="B10" s="91"/>
      <c r="C10" s="91"/>
      <c r="D10" s="9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89" t="s">
        <v>7</v>
      </c>
      <c r="B13" s="74" t="s">
        <v>8</v>
      </c>
      <c r="C13" s="75"/>
      <c r="D13" s="76"/>
      <c r="E13" s="89" t="s">
        <v>9</v>
      </c>
      <c r="F13" s="89" t="s">
        <v>10</v>
      </c>
      <c r="G13" s="74" t="s">
        <v>11</v>
      </c>
      <c r="H13" s="75"/>
      <c r="I13" s="76"/>
      <c r="J13" s="74" t="s">
        <v>12</v>
      </c>
      <c r="K13" s="75"/>
      <c r="L13" s="76"/>
      <c r="M13" s="74" t="s">
        <v>13</v>
      </c>
      <c r="N13" s="75"/>
      <c r="O13" s="76"/>
    </row>
    <row r="14" spans="1:15" x14ac:dyDescent="0.25">
      <c r="A14" s="89"/>
      <c r="B14" s="77"/>
      <c r="C14" s="78"/>
      <c r="D14" s="79"/>
      <c r="E14" s="89"/>
      <c r="F14" s="89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89"/>
      <c r="B15" s="5" t="s">
        <v>14</v>
      </c>
      <c r="C15" s="6" t="s">
        <v>15</v>
      </c>
      <c r="D15" s="7" t="s">
        <v>16</v>
      </c>
      <c r="E15" s="89"/>
      <c r="F15" s="90"/>
      <c r="G15" s="6" t="s">
        <v>17</v>
      </c>
      <c r="H15" s="6" t="s">
        <v>18</v>
      </c>
      <c r="I15" s="6" t="s">
        <v>16</v>
      </c>
      <c r="J15" s="6" t="s">
        <v>17</v>
      </c>
      <c r="K15" s="6" t="s">
        <v>15</v>
      </c>
      <c r="L15" s="6" t="s">
        <v>16</v>
      </c>
      <c r="M15" s="6" t="s">
        <v>17</v>
      </c>
      <c r="N15" s="6" t="s">
        <v>15</v>
      </c>
      <c r="O15" s="6" t="s">
        <v>16</v>
      </c>
    </row>
    <row r="16" spans="1:15" ht="15" customHeight="1" x14ac:dyDescent="0.25">
      <c r="A16" s="93" t="s">
        <v>151</v>
      </c>
      <c r="B16" s="32">
        <v>250</v>
      </c>
      <c r="C16" s="33">
        <v>250</v>
      </c>
      <c r="D16" s="34">
        <v>250</v>
      </c>
      <c r="E16" s="12" t="s">
        <v>48</v>
      </c>
      <c r="F16" s="6">
        <v>250</v>
      </c>
      <c r="G16" s="6">
        <v>115.3</v>
      </c>
      <c r="H16" s="6">
        <v>115.3</v>
      </c>
      <c r="I16" s="6">
        <v>115.3</v>
      </c>
      <c r="J16" s="9">
        <f>G16*F16/1000</f>
        <v>28.824999999999999</v>
      </c>
      <c r="K16" s="9">
        <f>H16*F16/1000</f>
        <v>28.824999999999999</v>
      </c>
      <c r="L16" s="9">
        <f>I16*F16/1000</f>
        <v>28.824999999999999</v>
      </c>
      <c r="M16" s="9">
        <f>SUM(J16:J21)</f>
        <v>191.32499999999999</v>
      </c>
      <c r="N16" s="9">
        <f>SUM(K16:K21)</f>
        <v>191.32499999999999</v>
      </c>
      <c r="O16" s="10">
        <f>SUM(L16:L21)</f>
        <v>191.32499999999999</v>
      </c>
    </row>
    <row r="17" spans="1:15" x14ac:dyDescent="0.25">
      <c r="A17" s="94"/>
      <c r="B17" s="15"/>
      <c r="C17" s="15"/>
      <c r="D17" s="15"/>
      <c r="E17" s="12" t="s">
        <v>152</v>
      </c>
      <c r="F17" s="6">
        <v>500</v>
      </c>
      <c r="G17" s="6">
        <v>5</v>
      </c>
      <c r="H17" s="6">
        <v>5</v>
      </c>
      <c r="I17" s="6">
        <v>5</v>
      </c>
      <c r="J17" s="9">
        <f t="shared" ref="J17:J28" si="0">G17*F17/1000</f>
        <v>2.5</v>
      </c>
      <c r="K17" s="9">
        <f t="shared" ref="K17:K28" si="1">H17*F17/1000</f>
        <v>2.5</v>
      </c>
      <c r="L17" s="9">
        <f t="shared" ref="L17:L28" si="2">I17*F17/1000</f>
        <v>2.5</v>
      </c>
      <c r="M17" s="6"/>
      <c r="N17" s="6"/>
      <c r="O17" s="13"/>
    </row>
    <row r="18" spans="1:15" x14ac:dyDescent="0.25">
      <c r="A18" s="94"/>
      <c r="B18" s="15"/>
      <c r="C18" s="15"/>
      <c r="D18" s="15"/>
      <c r="E18" s="12" t="s">
        <v>32</v>
      </c>
      <c r="F18" s="6">
        <v>250</v>
      </c>
      <c r="G18" s="6">
        <v>12</v>
      </c>
      <c r="H18" s="6">
        <v>12</v>
      </c>
      <c r="I18" s="6">
        <v>12</v>
      </c>
      <c r="J18" s="9">
        <f t="shared" si="0"/>
        <v>3</v>
      </c>
      <c r="K18" s="9">
        <f t="shared" si="1"/>
        <v>3</v>
      </c>
      <c r="L18" s="9">
        <f t="shared" si="2"/>
        <v>3</v>
      </c>
      <c r="M18" s="6"/>
      <c r="N18" s="6"/>
      <c r="O18" s="13"/>
    </row>
    <row r="19" spans="1:15" x14ac:dyDescent="0.25">
      <c r="A19" s="94"/>
      <c r="B19" s="15"/>
      <c r="C19" s="15"/>
      <c r="D19" s="15"/>
      <c r="E19" s="12" t="s">
        <v>50</v>
      </c>
      <c r="F19" s="6">
        <v>300</v>
      </c>
      <c r="G19" s="6">
        <v>12.5</v>
      </c>
      <c r="H19" s="6">
        <v>12.5</v>
      </c>
      <c r="I19" s="6">
        <v>12.5</v>
      </c>
      <c r="J19" s="9">
        <f t="shared" si="0"/>
        <v>3.75</v>
      </c>
      <c r="K19" s="9">
        <f t="shared" si="1"/>
        <v>3.75</v>
      </c>
      <c r="L19" s="9">
        <f t="shared" si="2"/>
        <v>3.75</v>
      </c>
      <c r="M19" s="6"/>
      <c r="N19" s="6"/>
      <c r="O19" s="13"/>
    </row>
    <row r="20" spans="1:15" x14ac:dyDescent="0.25">
      <c r="A20" s="94"/>
      <c r="B20" s="15"/>
      <c r="C20" s="15"/>
      <c r="D20" s="15"/>
      <c r="E20" s="12" t="s">
        <v>22</v>
      </c>
      <c r="F20" s="6">
        <v>1300</v>
      </c>
      <c r="G20" s="6">
        <v>2.5</v>
      </c>
      <c r="H20" s="6">
        <v>2.5</v>
      </c>
      <c r="I20" s="6">
        <v>2.5</v>
      </c>
      <c r="J20" s="9">
        <f t="shared" si="0"/>
        <v>3.25</v>
      </c>
      <c r="K20" s="9">
        <f t="shared" si="1"/>
        <v>3.25</v>
      </c>
      <c r="L20" s="9">
        <f t="shared" si="2"/>
        <v>3.25</v>
      </c>
      <c r="M20" s="13"/>
      <c r="N20" s="6"/>
      <c r="O20" s="13"/>
    </row>
    <row r="21" spans="1:15" x14ac:dyDescent="0.25">
      <c r="A21" s="94"/>
      <c r="B21" s="15"/>
      <c r="C21" s="15"/>
      <c r="D21" s="15"/>
      <c r="E21" s="12" t="s">
        <v>51</v>
      </c>
      <c r="F21" s="6">
        <v>800</v>
      </c>
      <c r="G21" s="6">
        <v>187.5</v>
      </c>
      <c r="H21" s="6">
        <v>187.5</v>
      </c>
      <c r="I21" s="6">
        <v>187.5</v>
      </c>
      <c r="J21" s="9">
        <f t="shared" si="0"/>
        <v>150</v>
      </c>
      <c r="K21" s="9">
        <f t="shared" si="1"/>
        <v>150</v>
      </c>
      <c r="L21" s="9">
        <f t="shared" si="2"/>
        <v>150</v>
      </c>
      <c r="M21" s="6"/>
      <c r="N21" s="6"/>
      <c r="O21" s="13"/>
    </row>
    <row r="22" spans="1:15" ht="17.25" customHeight="1" x14ac:dyDescent="0.25">
      <c r="A22" s="81" t="s">
        <v>143</v>
      </c>
      <c r="B22" s="20">
        <v>200</v>
      </c>
      <c r="C22" s="13">
        <v>200</v>
      </c>
      <c r="D22" s="13">
        <v>200</v>
      </c>
      <c r="E22" s="51" t="s">
        <v>120</v>
      </c>
      <c r="F22" s="13">
        <v>500</v>
      </c>
      <c r="G22" s="13">
        <v>100</v>
      </c>
      <c r="H22" s="13">
        <v>100</v>
      </c>
      <c r="I22" s="13">
        <v>100</v>
      </c>
      <c r="J22" s="9">
        <f t="shared" si="0"/>
        <v>50</v>
      </c>
      <c r="K22" s="9">
        <f t="shared" si="1"/>
        <v>50</v>
      </c>
      <c r="L22" s="9">
        <f t="shared" si="2"/>
        <v>50</v>
      </c>
      <c r="M22" s="10">
        <f t="shared" ref="M22:O22" si="3">J22</f>
        <v>50</v>
      </c>
      <c r="N22" s="10">
        <f t="shared" si="3"/>
        <v>50</v>
      </c>
      <c r="O22" s="10">
        <f t="shared" si="3"/>
        <v>50</v>
      </c>
    </row>
    <row r="23" spans="1:15" ht="17.25" customHeight="1" x14ac:dyDescent="0.25">
      <c r="A23" s="105"/>
      <c r="B23" s="20"/>
      <c r="C23" s="13"/>
      <c r="D23" s="13"/>
      <c r="E23" s="51" t="s">
        <v>37</v>
      </c>
      <c r="F23" s="13">
        <v>0.12</v>
      </c>
      <c r="G23" s="13">
        <v>105</v>
      </c>
      <c r="H23" s="13">
        <v>105</v>
      </c>
      <c r="I23" s="13">
        <v>105</v>
      </c>
      <c r="J23" s="9">
        <f t="shared" si="0"/>
        <v>1.26E-2</v>
      </c>
      <c r="K23" s="9">
        <f t="shared" si="1"/>
        <v>1.26E-2</v>
      </c>
      <c r="L23" s="9">
        <f t="shared" si="2"/>
        <v>1.26E-2</v>
      </c>
      <c r="M23" s="10"/>
      <c r="N23" s="10"/>
      <c r="O23" s="10"/>
    </row>
    <row r="24" spans="1:15" ht="17.25" customHeight="1" x14ac:dyDescent="0.25">
      <c r="A24" s="105"/>
      <c r="B24" s="20"/>
      <c r="C24" s="13"/>
      <c r="D24" s="13"/>
      <c r="E24" s="51" t="s">
        <v>34</v>
      </c>
      <c r="F24" s="13">
        <v>550</v>
      </c>
      <c r="G24" s="13">
        <v>10</v>
      </c>
      <c r="H24" s="13">
        <v>10</v>
      </c>
      <c r="I24" s="13">
        <v>10</v>
      </c>
      <c r="J24" s="9">
        <f t="shared" si="0"/>
        <v>5.5</v>
      </c>
      <c r="K24" s="9">
        <f t="shared" si="1"/>
        <v>5.5</v>
      </c>
      <c r="L24" s="9">
        <f t="shared" si="2"/>
        <v>5.5</v>
      </c>
      <c r="M24" s="10"/>
      <c r="N24" s="10"/>
      <c r="O24" s="10"/>
    </row>
    <row r="25" spans="1:15" ht="17.25" customHeight="1" x14ac:dyDescent="0.25">
      <c r="A25" s="105"/>
      <c r="B25" s="20"/>
      <c r="C25" s="13"/>
      <c r="D25" s="13"/>
      <c r="E25" s="51" t="s">
        <v>144</v>
      </c>
      <c r="F25" s="13">
        <v>1800</v>
      </c>
      <c r="G25" s="13">
        <v>2.4</v>
      </c>
      <c r="H25" s="13">
        <v>2.4</v>
      </c>
      <c r="I25" s="13">
        <v>2.4</v>
      </c>
      <c r="J25" s="9">
        <f t="shared" si="0"/>
        <v>4.32</v>
      </c>
      <c r="K25" s="9">
        <f t="shared" si="1"/>
        <v>4.32</v>
      </c>
      <c r="L25" s="9">
        <f t="shared" si="2"/>
        <v>4.32</v>
      </c>
      <c r="M25" s="10"/>
      <c r="N25" s="10"/>
      <c r="O25" s="10"/>
    </row>
    <row r="26" spans="1:15" ht="15" customHeight="1" x14ac:dyDescent="0.25">
      <c r="A26" s="81" t="s">
        <v>23</v>
      </c>
      <c r="B26" s="20">
        <v>20</v>
      </c>
      <c r="C26" s="13">
        <v>35</v>
      </c>
      <c r="D26" s="13">
        <v>40</v>
      </c>
      <c r="E26" s="21" t="s">
        <v>23</v>
      </c>
      <c r="F26" s="13">
        <v>625</v>
      </c>
      <c r="G26" s="13">
        <v>20</v>
      </c>
      <c r="H26" s="13">
        <v>35</v>
      </c>
      <c r="I26" s="13">
        <v>40</v>
      </c>
      <c r="J26" s="9">
        <f t="shared" si="0"/>
        <v>12.5</v>
      </c>
      <c r="K26" s="9">
        <f t="shared" si="1"/>
        <v>21.875</v>
      </c>
      <c r="L26" s="9">
        <f t="shared" si="2"/>
        <v>25</v>
      </c>
      <c r="M26" s="10">
        <f>J26</f>
        <v>12.5</v>
      </c>
      <c r="N26" s="10">
        <f>K26</f>
        <v>21.875</v>
      </c>
      <c r="O26" s="10">
        <f>L26</f>
        <v>25</v>
      </c>
    </row>
    <row r="27" spans="1:15" x14ac:dyDescent="0.25">
      <c r="A27" s="82"/>
      <c r="B27" s="20"/>
      <c r="C27" s="13"/>
      <c r="D27" s="13"/>
      <c r="E27" s="21"/>
      <c r="F27" s="13"/>
      <c r="G27" s="13"/>
      <c r="H27" s="13"/>
      <c r="I27" s="13"/>
      <c r="J27" s="9">
        <f t="shared" si="0"/>
        <v>0</v>
      </c>
      <c r="K27" s="9">
        <f t="shared" si="1"/>
        <v>0</v>
      </c>
      <c r="L27" s="9">
        <f t="shared" si="2"/>
        <v>0</v>
      </c>
      <c r="M27" s="13"/>
      <c r="N27" s="13"/>
      <c r="O27" s="13"/>
    </row>
    <row r="28" spans="1:15" x14ac:dyDescent="0.25">
      <c r="A28" s="6" t="s">
        <v>111</v>
      </c>
      <c r="B28" s="5">
        <v>40</v>
      </c>
      <c r="C28" s="6">
        <v>40</v>
      </c>
      <c r="D28" s="7">
        <v>40</v>
      </c>
      <c r="E28" s="12" t="s">
        <v>111</v>
      </c>
      <c r="F28" s="6">
        <v>1500</v>
      </c>
      <c r="G28" s="6">
        <v>40</v>
      </c>
      <c r="H28" s="6">
        <v>40</v>
      </c>
      <c r="I28" s="6">
        <v>40</v>
      </c>
      <c r="J28" s="9">
        <f t="shared" si="0"/>
        <v>60</v>
      </c>
      <c r="K28" s="9">
        <f t="shared" si="1"/>
        <v>60</v>
      </c>
      <c r="L28" s="9">
        <f t="shared" si="2"/>
        <v>60</v>
      </c>
      <c r="M28" s="9">
        <f>SUM(J28:J29)</f>
        <v>60</v>
      </c>
      <c r="N28" s="9">
        <f>SUM(K28:K29)</f>
        <v>60</v>
      </c>
      <c r="O28" s="10">
        <f>SUM(L28:L29)</f>
        <v>60</v>
      </c>
    </row>
    <row r="29" spans="1:15" x14ac:dyDescent="0.25">
      <c r="A29" s="54"/>
      <c r="B29" s="13"/>
      <c r="C29" s="13"/>
      <c r="D29" s="13"/>
      <c r="E29" s="21"/>
      <c r="F29" s="13"/>
      <c r="G29" s="13"/>
      <c r="H29" s="13"/>
      <c r="I29" s="13"/>
      <c r="J29" s="9"/>
      <c r="K29" s="9"/>
      <c r="L29" s="9"/>
      <c r="M29" s="10"/>
      <c r="N29" s="10"/>
      <c r="O29" s="10"/>
    </row>
    <row r="30" spans="1:15" x14ac:dyDescent="0.25">
      <c r="A30" s="22" t="s">
        <v>24</v>
      </c>
      <c r="B30" s="22"/>
      <c r="C30" s="22"/>
      <c r="D30" s="22"/>
      <c r="E30" s="22"/>
      <c r="F30" s="13"/>
      <c r="G30" s="13">
        <f>141.14+396.84+100+68+45.6+93.73</f>
        <v>845.31000000000006</v>
      </c>
      <c r="H30" s="13">
        <f>162.31+524.24+100+119+45.6+93.73</f>
        <v>1044.8799999999999</v>
      </c>
      <c r="I30" s="13">
        <f>176.42+524.24+100+136+45.6+93.7</f>
        <v>1075.96</v>
      </c>
      <c r="J30" s="10"/>
      <c r="K30" s="10"/>
      <c r="L30" s="10"/>
      <c r="M30" s="13"/>
      <c r="N30" s="13"/>
      <c r="O30" s="13"/>
    </row>
    <row r="31" spans="1:15" x14ac:dyDescent="0.25">
      <c r="A31" s="22"/>
      <c r="B31" s="22"/>
      <c r="C31" s="22"/>
      <c r="D31" s="22"/>
      <c r="E31" s="22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outlineLevel="1" x14ac:dyDescent="0.25">
      <c r="A32" s="68" t="s">
        <v>25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70"/>
      <c r="M32" s="10">
        <f>SUM(M16:M31)</f>
        <v>313.82499999999999</v>
      </c>
      <c r="N32" s="10">
        <f>SUM(N16:N31)</f>
        <v>323.2</v>
      </c>
      <c r="O32" s="10">
        <f>SUM(O16:O31)</f>
        <v>326.32499999999999</v>
      </c>
    </row>
    <row r="33" spans="1:15" outlineLevel="1" x14ac:dyDescent="0.25">
      <c r="A33" s="68" t="s">
        <v>26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70"/>
      <c r="M33" s="10">
        <f>M32*1.2</f>
        <v>376.59</v>
      </c>
      <c r="N33" s="10">
        <f t="shared" ref="N33:O33" si="4">N32*1.2</f>
        <v>387.84</v>
      </c>
      <c r="O33" s="10">
        <f t="shared" si="4"/>
        <v>391.59</v>
      </c>
    </row>
    <row r="34" spans="1:15" outlineLevel="1" x14ac:dyDescent="0.25">
      <c r="A34" s="68" t="s">
        <v>27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70"/>
      <c r="M34" s="71">
        <f>(M33+N33+O33)/3</f>
        <v>385.34</v>
      </c>
      <c r="N34" s="72"/>
      <c r="O34" s="73"/>
    </row>
    <row r="35" spans="1:15" outlineLevel="1" x14ac:dyDescent="0.25">
      <c r="A35" s="68" t="s">
        <v>28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70"/>
      <c r="M35" s="71">
        <f>M34*1.12</f>
        <v>431.58080000000001</v>
      </c>
      <c r="N35" s="72"/>
      <c r="O35" s="73"/>
    </row>
    <row r="36" spans="1:15" outlineLevel="1" x14ac:dyDescent="0.25">
      <c r="A36" s="68" t="s">
        <v>29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70"/>
      <c r="M36" s="23"/>
      <c r="N36" s="23"/>
      <c r="O36" s="23"/>
    </row>
    <row r="37" spans="1:15" outlineLevel="1" x14ac:dyDescent="0.25"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</sheetData>
  <mergeCells count="23">
    <mergeCell ref="A10:D10"/>
    <mergeCell ref="M1:O1"/>
    <mergeCell ref="M3:O3"/>
    <mergeCell ref="M4:O4"/>
    <mergeCell ref="M5:O5"/>
    <mergeCell ref="A7:N8"/>
    <mergeCell ref="M13:O14"/>
    <mergeCell ref="A16:A21"/>
    <mergeCell ref="A22:A25"/>
    <mergeCell ref="A26:A27"/>
    <mergeCell ref="A13:A15"/>
    <mergeCell ref="B13:D14"/>
    <mergeCell ref="E13:E15"/>
    <mergeCell ref="F13:F15"/>
    <mergeCell ref="G13:I14"/>
    <mergeCell ref="J13:L14"/>
    <mergeCell ref="A36:L36"/>
    <mergeCell ref="A32:L32"/>
    <mergeCell ref="A33:L33"/>
    <mergeCell ref="A34:L34"/>
    <mergeCell ref="M34:O34"/>
    <mergeCell ref="A35:L35"/>
    <mergeCell ref="M35:O35"/>
  </mergeCells>
  <pageMargins left="0.25" right="0.25" top="0.75" bottom="0.75" header="0.3" footer="0.3"/>
  <pageSetup paperSize="9" scale="77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abSelected="1" topLeftCell="A10" workbookViewId="0">
      <selection activeCell="A7" sqref="A7:N8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9" customWidth="1"/>
    <col min="6" max="6" width="9.140625" customWidth="1" outlineLevel="1"/>
    <col min="7" max="7" width="9.7109375" customWidth="1"/>
    <col min="8" max="8" width="9.42578125" customWidth="1"/>
    <col min="9" max="9" width="10.7109375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13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91" t="s">
        <v>1</v>
      </c>
      <c r="N1" s="91"/>
      <c r="O1" s="91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3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91" t="s">
        <v>5</v>
      </c>
      <c r="N3" s="91"/>
      <c r="O3" s="9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1" t="s">
        <v>6</v>
      </c>
      <c r="N4" s="91"/>
      <c r="O4" s="9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1" t="s">
        <v>104</v>
      </c>
      <c r="N5" s="91"/>
      <c r="O5" s="9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2" t="s">
        <v>153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5" ht="15" customHeight="1" x14ac:dyDescent="0.2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1" t="s">
        <v>140</v>
      </c>
      <c r="B10" s="91"/>
      <c r="C10" s="91"/>
      <c r="D10" s="9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89" t="s">
        <v>7</v>
      </c>
      <c r="B13" s="74" t="s">
        <v>8</v>
      </c>
      <c r="C13" s="75"/>
      <c r="D13" s="76"/>
      <c r="E13" s="89" t="s">
        <v>9</v>
      </c>
      <c r="F13" s="89" t="s">
        <v>10</v>
      </c>
      <c r="G13" s="74" t="s">
        <v>11</v>
      </c>
      <c r="H13" s="75"/>
      <c r="I13" s="76"/>
      <c r="J13" s="74" t="s">
        <v>12</v>
      </c>
      <c r="K13" s="75"/>
      <c r="L13" s="76"/>
      <c r="M13" s="74" t="s">
        <v>13</v>
      </c>
      <c r="N13" s="75"/>
      <c r="O13" s="76"/>
    </row>
    <row r="14" spans="1:15" x14ac:dyDescent="0.25">
      <c r="A14" s="89"/>
      <c r="B14" s="77"/>
      <c r="C14" s="78"/>
      <c r="D14" s="79"/>
      <c r="E14" s="89"/>
      <c r="F14" s="89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89"/>
      <c r="B15" s="5" t="s">
        <v>14</v>
      </c>
      <c r="C15" s="6" t="s">
        <v>15</v>
      </c>
      <c r="D15" s="7" t="s">
        <v>16</v>
      </c>
      <c r="E15" s="89"/>
      <c r="F15" s="90"/>
      <c r="G15" s="6" t="s">
        <v>17</v>
      </c>
      <c r="H15" s="6" t="s">
        <v>18</v>
      </c>
      <c r="I15" s="6" t="s">
        <v>16</v>
      </c>
      <c r="J15" s="6" t="s">
        <v>17</v>
      </c>
      <c r="K15" s="6" t="s">
        <v>15</v>
      </c>
      <c r="L15" s="6" t="s">
        <v>16</v>
      </c>
      <c r="M15" s="6" t="s">
        <v>17</v>
      </c>
      <c r="N15" s="6" t="s">
        <v>15</v>
      </c>
      <c r="O15" s="6" t="s">
        <v>16</v>
      </c>
    </row>
    <row r="16" spans="1:15" x14ac:dyDescent="0.25">
      <c r="A16" s="80" t="s">
        <v>125</v>
      </c>
      <c r="B16" s="5">
        <v>210</v>
      </c>
      <c r="C16" s="6">
        <v>210</v>
      </c>
      <c r="D16" s="7">
        <v>210</v>
      </c>
      <c r="E16" s="8" t="s">
        <v>126</v>
      </c>
      <c r="F16" s="6">
        <v>300</v>
      </c>
      <c r="G16" s="6">
        <v>57</v>
      </c>
      <c r="H16" s="6">
        <v>57</v>
      </c>
      <c r="I16" s="6">
        <v>57</v>
      </c>
      <c r="J16" s="9">
        <f t="shared" ref="J16:J27" si="0">G16*F16/1000</f>
        <v>17.100000000000001</v>
      </c>
      <c r="K16" s="9">
        <f t="shared" ref="K16:K27" si="1">H16*F16/1000</f>
        <v>17.100000000000001</v>
      </c>
      <c r="L16" s="9">
        <f t="shared" ref="L16:L27" si="2">I16*F16/1000</f>
        <v>17.100000000000001</v>
      </c>
      <c r="M16" s="9">
        <f>SUM(J16:J20)</f>
        <v>100.40779999999999</v>
      </c>
      <c r="N16" s="9">
        <f>SUM(K16:K20)</f>
        <v>100.40779999999999</v>
      </c>
      <c r="O16" s="10">
        <f>SUM(L16:L20)</f>
        <v>100.40779999999999</v>
      </c>
    </row>
    <row r="17" spans="1:15" x14ac:dyDescent="0.25">
      <c r="A17" s="80"/>
      <c r="B17" s="57"/>
      <c r="C17" s="1"/>
      <c r="D17" s="1"/>
      <c r="E17" s="12" t="s">
        <v>103</v>
      </c>
      <c r="F17" s="6">
        <v>500</v>
      </c>
      <c r="G17" s="6">
        <v>100</v>
      </c>
      <c r="H17" s="6">
        <v>100</v>
      </c>
      <c r="I17" s="6">
        <v>100</v>
      </c>
      <c r="J17" s="9">
        <f t="shared" si="0"/>
        <v>50</v>
      </c>
      <c r="K17" s="9">
        <f t="shared" si="1"/>
        <v>50</v>
      </c>
      <c r="L17" s="9">
        <f t="shared" si="2"/>
        <v>50</v>
      </c>
      <c r="M17" s="6"/>
      <c r="N17" s="6"/>
      <c r="O17" s="13"/>
    </row>
    <row r="18" spans="1:15" x14ac:dyDescent="0.25">
      <c r="A18" s="80"/>
      <c r="B18" s="15"/>
      <c r="C18" s="15"/>
      <c r="D18" s="16"/>
      <c r="E18" s="17" t="s">
        <v>82</v>
      </c>
      <c r="F18" s="6">
        <v>0.12</v>
      </c>
      <c r="G18" s="6">
        <v>65</v>
      </c>
      <c r="H18" s="6">
        <v>65</v>
      </c>
      <c r="I18" s="6">
        <v>65</v>
      </c>
      <c r="J18" s="9">
        <f t="shared" si="0"/>
        <v>7.7999999999999996E-3</v>
      </c>
      <c r="K18" s="9">
        <f t="shared" si="1"/>
        <v>7.7999999999999996E-3</v>
      </c>
      <c r="L18" s="9">
        <f t="shared" si="2"/>
        <v>7.7999999999999996E-3</v>
      </c>
      <c r="M18" s="6"/>
      <c r="N18" s="6"/>
      <c r="O18" s="13"/>
    </row>
    <row r="19" spans="1:15" x14ac:dyDescent="0.25">
      <c r="A19" s="80"/>
      <c r="B19" s="55"/>
      <c r="C19" s="1"/>
      <c r="D19" s="1"/>
      <c r="E19" s="12" t="s">
        <v>34</v>
      </c>
      <c r="F19" s="6">
        <v>550</v>
      </c>
      <c r="G19" s="6">
        <v>6</v>
      </c>
      <c r="H19" s="6">
        <v>6</v>
      </c>
      <c r="I19" s="6">
        <v>6</v>
      </c>
      <c r="J19" s="9">
        <f t="shared" si="0"/>
        <v>3.3</v>
      </c>
      <c r="K19" s="9">
        <f t="shared" si="1"/>
        <v>3.3</v>
      </c>
      <c r="L19" s="9">
        <f t="shared" si="2"/>
        <v>3.3</v>
      </c>
      <c r="M19" s="6"/>
      <c r="N19" s="6"/>
      <c r="O19" s="13"/>
    </row>
    <row r="20" spans="1:15" x14ac:dyDescent="0.25">
      <c r="A20" s="80"/>
      <c r="B20" s="55"/>
      <c r="C20" s="1"/>
      <c r="D20" s="1"/>
      <c r="E20" s="12" t="s">
        <v>102</v>
      </c>
      <c r="F20" s="6">
        <v>3000</v>
      </c>
      <c r="G20" s="6">
        <v>10</v>
      </c>
      <c r="H20" s="6">
        <v>10</v>
      </c>
      <c r="I20" s="6">
        <v>10</v>
      </c>
      <c r="J20" s="9">
        <f t="shared" si="0"/>
        <v>30</v>
      </c>
      <c r="K20" s="9">
        <f t="shared" si="1"/>
        <v>30</v>
      </c>
      <c r="L20" s="9">
        <f t="shared" si="2"/>
        <v>30</v>
      </c>
      <c r="M20" s="6"/>
      <c r="N20" s="6"/>
      <c r="O20" s="13"/>
    </row>
    <row r="21" spans="1:15" x14ac:dyDescent="0.25">
      <c r="A21" s="54" t="s">
        <v>61</v>
      </c>
      <c r="B21" s="13">
        <v>100</v>
      </c>
      <c r="C21" s="13">
        <v>100</v>
      </c>
      <c r="D21" s="13">
        <v>100</v>
      </c>
      <c r="E21" s="51" t="s">
        <v>61</v>
      </c>
      <c r="F21" s="13">
        <v>2100</v>
      </c>
      <c r="G21" s="13">
        <v>100</v>
      </c>
      <c r="H21" s="13">
        <v>100</v>
      </c>
      <c r="I21" s="13">
        <v>100</v>
      </c>
      <c r="J21" s="9">
        <f t="shared" si="0"/>
        <v>210</v>
      </c>
      <c r="K21" s="9">
        <f t="shared" si="1"/>
        <v>210</v>
      </c>
      <c r="L21" s="9">
        <f t="shared" si="2"/>
        <v>210</v>
      </c>
      <c r="M21" s="10">
        <f>J21</f>
        <v>210</v>
      </c>
      <c r="N21" s="10">
        <f t="shared" ref="N21:O21" si="3">K21</f>
        <v>210</v>
      </c>
      <c r="O21" s="10">
        <f t="shared" si="3"/>
        <v>210</v>
      </c>
    </row>
    <row r="22" spans="1:15" ht="30" x14ac:dyDescent="0.25">
      <c r="A22" s="83" t="s">
        <v>91</v>
      </c>
      <c r="B22" s="86">
        <v>200</v>
      </c>
      <c r="C22" s="86">
        <v>200</v>
      </c>
      <c r="D22" s="86">
        <v>200</v>
      </c>
      <c r="E22" s="51" t="s">
        <v>105</v>
      </c>
      <c r="F22" s="13">
        <v>4000</v>
      </c>
      <c r="G22" s="13">
        <v>2</v>
      </c>
      <c r="H22" s="13">
        <v>2</v>
      </c>
      <c r="I22" s="13">
        <v>2</v>
      </c>
      <c r="J22" s="9">
        <f t="shared" si="0"/>
        <v>8</v>
      </c>
      <c r="K22" s="9">
        <f t="shared" si="1"/>
        <v>8</v>
      </c>
      <c r="L22" s="9">
        <f t="shared" si="2"/>
        <v>8</v>
      </c>
      <c r="M22" s="10">
        <f>SUM(J22:J24)</f>
        <v>16.268000000000001</v>
      </c>
      <c r="N22" s="10">
        <f t="shared" ref="N22:O22" si="4">SUM(K22:K24)</f>
        <v>16.268000000000001</v>
      </c>
      <c r="O22" s="10">
        <f t="shared" si="4"/>
        <v>16.268000000000001</v>
      </c>
    </row>
    <row r="23" spans="1:15" x14ac:dyDescent="0.25">
      <c r="A23" s="84"/>
      <c r="B23" s="87"/>
      <c r="C23" s="87"/>
      <c r="D23" s="87"/>
      <c r="E23" s="51" t="s">
        <v>34</v>
      </c>
      <c r="F23" s="13">
        <v>550</v>
      </c>
      <c r="G23" s="13">
        <v>15</v>
      </c>
      <c r="H23" s="13">
        <v>15</v>
      </c>
      <c r="I23" s="13">
        <v>15</v>
      </c>
      <c r="J23" s="9">
        <f t="shared" si="0"/>
        <v>8.25</v>
      </c>
      <c r="K23" s="9">
        <f t="shared" si="1"/>
        <v>8.25</v>
      </c>
      <c r="L23" s="9">
        <f t="shared" si="2"/>
        <v>8.25</v>
      </c>
      <c r="M23" s="10"/>
      <c r="N23" s="10"/>
      <c r="O23" s="10"/>
    </row>
    <row r="24" spans="1:15" x14ac:dyDescent="0.25">
      <c r="A24" s="85"/>
      <c r="B24" s="88"/>
      <c r="C24" s="88">
        <v>200</v>
      </c>
      <c r="D24" s="88">
        <v>200</v>
      </c>
      <c r="E24" s="19" t="s">
        <v>82</v>
      </c>
      <c r="F24" s="13">
        <v>0.12</v>
      </c>
      <c r="G24" s="13">
        <v>150</v>
      </c>
      <c r="H24" s="13">
        <v>150</v>
      </c>
      <c r="I24" s="13">
        <v>150</v>
      </c>
      <c r="J24" s="9">
        <f t="shared" si="0"/>
        <v>1.7999999999999999E-2</v>
      </c>
      <c r="K24" s="9">
        <f t="shared" si="1"/>
        <v>1.7999999999999999E-2</v>
      </c>
      <c r="L24" s="9">
        <f t="shared" si="2"/>
        <v>1.7999999999999999E-2</v>
      </c>
      <c r="M24" s="13"/>
      <c r="N24" s="13"/>
      <c r="O24" s="13"/>
    </row>
    <row r="25" spans="1:15" x14ac:dyDescent="0.25">
      <c r="A25" s="59" t="s">
        <v>38</v>
      </c>
      <c r="B25" s="13">
        <v>15</v>
      </c>
      <c r="C25" s="13">
        <v>15</v>
      </c>
      <c r="D25" s="13">
        <v>15</v>
      </c>
      <c r="E25" s="21" t="s">
        <v>39</v>
      </c>
      <c r="F25" s="13">
        <v>3000</v>
      </c>
      <c r="G25" s="13">
        <v>15</v>
      </c>
      <c r="H25" s="13">
        <v>15</v>
      </c>
      <c r="I25" s="13">
        <v>15</v>
      </c>
      <c r="J25" s="9">
        <f t="shared" si="0"/>
        <v>45</v>
      </c>
      <c r="K25" s="9">
        <f t="shared" si="1"/>
        <v>45</v>
      </c>
      <c r="L25" s="9">
        <f t="shared" si="2"/>
        <v>45</v>
      </c>
      <c r="M25" s="10">
        <f>J25</f>
        <v>45</v>
      </c>
      <c r="N25" s="10">
        <f t="shared" ref="N25:O25" si="5">K25</f>
        <v>45</v>
      </c>
      <c r="O25" s="10">
        <f t="shared" si="5"/>
        <v>45</v>
      </c>
    </row>
    <row r="26" spans="1:15" ht="15" customHeight="1" x14ac:dyDescent="0.25">
      <c r="A26" s="81" t="s">
        <v>23</v>
      </c>
      <c r="B26" s="86">
        <v>20</v>
      </c>
      <c r="C26" s="86">
        <v>35</v>
      </c>
      <c r="D26" s="86">
        <v>40</v>
      </c>
      <c r="E26" s="21" t="s">
        <v>23</v>
      </c>
      <c r="F26" s="13">
        <v>625</v>
      </c>
      <c r="G26" s="13">
        <v>20</v>
      </c>
      <c r="H26" s="13">
        <v>35</v>
      </c>
      <c r="I26" s="13">
        <v>40</v>
      </c>
      <c r="J26" s="9">
        <f t="shared" si="0"/>
        <v>12.5</v>
      </c>
      <c r="K26" s="9">
        <f t="shared" si="1"/>
        <v>21.875</v>
      </c>
      <c r="L26" s="9">
        <f t="shared" si="2"/>
        <v>25</v>
      </c>
      <c r="M26" s="10">
        <f>J26</f>
        <v>12.5</v>
      </c>
      <c r="N26" s="10">
        <f>K26</f>
        <v>21.875</v>
      </c>
      <c r="O26" s="10">
        <f>L26</f>
        <v>25</v>
      </c>
    </row>
    <row r="27" spans="1:15" x14ac:dyDescent="0.25">
      <c r="A27" s="82"/>
      <c r="B27" s="88"/>
      <c r="C27" s="88"/>
      <c r="D27" s="88"/>
      <c r="E27" s="21"/>
      <c r="F27" s="13"/>
      <c r="G27" s="13"/>
      <c r="H27" s="13"/>
      <c r="I27" s="13"/>
      <c r="J27" s="9">
        <f t="shared" si="0"/>
        <v>0</v>
      </c>
      <c r="K27" s="9">
        <f t="shared" si="1"/>
        <v>0</v>
      </c>
      <c r="L27" s="9">
        <f t="shared" si="2"/>
        <v>0</v>
      </c>
      <c r="M27" s="13"/>
      <c r="N27" s="13"/>
      <c r="O27" s="13"/>
    </row>
    <row r="28" spans="1:15" x14ac:dyDescent="0.25">
      <c r="A28" s="22" t="s">
        <v>24</v>
      </c>
      <c r="B28" s="22"/>
      <c r="C28" s="22"/>
      <c r="D28" s="22"/>
      <c r="E28" s="22"/>
      <c r="F28" s="13"/>
      <c r="G28" s="13"/>
      <c r="H28" s="13"/>
      <c r="I28" s="13"/>
      <c r="J28" s="10"/>
      <c r="K28" s="10"/>
      <c r="L28" s="10"/>
      <c r="M28" s="13"/>
      <c r="N28" s="13"/>
      <c r="O28" s="13"/>
    </row>
    <row r="29" spans="1:15" x14ac:dyDescent="0.25">
      <c r="A29" s="22"/>
      <c r="B29" s="22"/>
      <c r="C29" s="22"/>
      <c r="D29" s="22"/>
      <c r="E29" s="22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outlineLevel="1" x14ac:dyDescent="0.25">
      <c r="A30" s="68" t="s">
        <v>25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70"/>
      <c r="M30" s="10">
        <f>SUM(M16:M29)</f>
        <v>384.17579999999998</v>
      </c>
      <c r="N30" s="10">
        <f>SUM(N16:N29)</f>
        <v>393.55079999999998</v>
      </c>
      <c r="O30" s="10">
        <f>SUM(O16:O29)</f>
        <v>396.67579999999998</v>
      </c>
    </row>
    <row r="31" spans="1:15" outlineLevel="1" x14ac:dyDescent="0.25">
      <c r="A31" s="68" t="s">
        <v>26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70"/>
      <c r="M31" s="10">
        <f>M30*1.2</f>
        <v>461.01095999999995</v>
      </c>
      <c r="N31" s="10">
        <f t="shared" ref="N31:O31" si="6">N30*1.2</f>
        <v>472.26095999999995</v>
      </c>
      <c r="O31" s="10">
        <f t="shared" si="6"/>
        <v>476.01095999999995</v>
      </c>
    </row>
    <row r="32" spans="1:15" outlineLevel="1" x14ac:dyDescent="0.25">
      <c r="A32" s="68" t="s">
        <v>27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70"/>
      <c r="M32" s="71">
        <f>(M31+N31+O31)/3</f>
        <v>469.7609599999999</v>
      </c>
      <c r="N32" s="72"/>
      <c r="O32" s="73"/>
    </row>
    <row r="33" spans="1:15" outlineLevel="1" x14ac:dyDescent="0.25">
      <c r="A33" s="68" t="s">
        <v>28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70"/>
      <c r="M33" s="71">
        <f>M32*1.12</f>
        <v>526.13227519999998</v>
      </c>
      <c r="N33" s="72"/>
      <c r="O33" s="73"/>
    </row>
    <row r="34" spans="1:15" outlineLevel="1" x14ac:dyDescent="0.25">
      <c r="A34" s="68" t="s">
        <v>29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70"/>
      <c r="M34" s="23"/>
      <c r="N34" s="23"/>
      <c r="O34" s="23"/>
    </row>
    <row r="35" spans="1:15" outlineLevel="1" x14ac:dyDescent="0.25"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</sheetData>
  <mergeCells count="29">
    <mergeCell ref="A34:L34"/>
    <mergeCell ref="A10:D10"/>
    <mergeCell ref="M1:O1"/>
    <mergeCell ref="M3:O3"/>
    <mergeCell ref="M4:O4"/>
    <mergeCell ref="M5:O5"/>
    <mergeCell ref="A7:N8"/>
    <mergeCell ref="A16:A20"/>
    <mergeCell ref="A22:A24"/>
    <mergeCell ref="B22:B24"/>
    <mergeCell ref="C22:C24"/>
    <mergeCell ref="D22:D24"/>
    <mergeCell ref="A26:A27"/>
    <mergeCell ref="B26:B27"/>
    <mergeCell ref="G13:I14"/>
    <mergeCell ref="M33:O33"/>
    <mergeCell ref="D26:D27"/>
    <mergeCell ref="A30:L30"/>
    <mergeCell ref="A31:L31"/>
    <mergeCell ref="A32:L32"/>
    <mergeCell ref="M32:O32"/>
    <mergeCell ref="A33:L33"/>
    <mergeCell ref="C26:C27"/>
    <mergeCell ref="A13:A15"/>
    <mergeCell ref="B13:D14"/>
    <mergeCell ref="E13:E15"/>
    <mergeCell ref="F13:F15"/>
    <mergeCell ref="M13:O14"/>
    <mergeCell ref="J13:L14"/>
  </mergeCells>
  <pageMargins left="0.25" right="0.25" top="0.75" bottom="0.75" header="0.3" footer="0.3"/>
  <pageSetup paperSize="9" scale="79" fitToHeight="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workbookViewId="0">
      <selection activeCell="H3" sqref="H1:H3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7.7109375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91" t="s">
        <v>1</v>
      </c>
      <c r="N1" s="91"/>
      <c r="O1" s="91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3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91" t="s">
        <v>5</v>
      </c>
      <c r="N3" s="91"/>
      <c r="O3" s="9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1" t="s">
        <v>6</v>
      </c>
      <c r="N4" s="91"/>
      <c r="O4" s="9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1" t="s">
        <v>104</v>
      </c>
      <c r="N5" s="91"/>
      <c r="O5" s="9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2" t="s">
        <v>153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5" ht="15" customHeight="1" x14ac:dyDescent="0.2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1" t="s">
        <v>156</v>
      </c>
      <c r="B10" s="91"/>
      <c r="C10" s="91"/>
      <c r="D10" s="9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89" t="s">
        <v>7</v>
      </c>
      <c r="B13" s="74" t="s">
        <v>8</v>
      </c>
      <c r="C13" s="75"/>
      <c r="D13" s="76"/>
      <c r="E13" s="89" t="s">
        <v>9</v>
      </c>
      <c r="F13" s="89" t="s">
        <v>10</v>
      </c>
      <c r="G13" s="74" t="s">
        <v>11</v>
      </c>
      <c r="H13" s="75"/>
      <c r="I13" s="76"/>
      <c r="J13" s="74" t="s">
        <v>12</v>
      </c>
      <c r="K13" s="75"/>
      <c r="L13" s="76"/>
      <c r="M13" s="74" t="s">
        <v>13</v>
      </c>
      <c r="N13" s="75"/>
      <c r="O13" s="76"/>
    </row>
    <row r="14" spans="1:15" x14ac:dyDescent="0.25">
      <c r="A14" s="89"/>
      <c r="B14" s="77"/>
      <c r="C14" s="78"/>
      <c r="D14" s="79"/>
      <c r="E14" s="89"/>
      <c r="F14" s="89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89"/>
      <c r="B15" s="5" t="s">
        <v>14</v>
      </c>
      <c r="C15" s="6" t="s">
        <v>15</v>
      </c>
      <c r="D15" s="7" t="s">
        <v>16</v>
      </c>
      <c r="E15" s="89"/>
      <c r="F15" s="90"/>
      <c r="G15" s="6" t="s">
        <v>17</v>
      </c>
      <c r="H15" s="6" t="s">
        <v>18</v>
      </c>
      <c r="I15" s="6" t="s">
        <v>16</v>
      </c>
      <c r="J15" s="6" t="s">
        <v>17</v>
      </c>
      <c r="K15" s="6" t="s">
        <v>15</v>
      </c>
      <c r="L15" s="6" t="s">
        <v>16</v>
      </c>
      <c r="M15" s="6" t="s">
        <v>17</v>
      </c>
      <c r="N15" s="6" t="s">
        <v>15</v>
      </c>
      <c r="O15" s="6" t="s">
        <v>16</v>
      </c>
    </row>
    <row r="16" spans="1:15" x14ac:dyDescent="0.25">
      <c r="A16" s="93" t="s">
        <v>40</v>
      </c>
      <c r="B16" s="6">
        <v>100</v>
      </c>
      <c r="C16" s="6">
        <v>130</v>
      </c>
      <c r="D16" s="7">
        <v>150</v>
      </c>
      <c r="E16" s="8" t="s">
        <v>41</v>
      </c>
      <c r="F16" s="6">
        <v>770</v>
      </c>
      <c r="G16" s="6">
        <v>47.6</v>
      </c>
      <c r="H16" s="6">
        <v>61.88</v>
      </c>
      <c r="I16" s="6">
        <v>71.400000000000006</v>
      </c>
      <c r="J16" s="9">
        <f>G16*F16/1000</f>
        <v>36.652000000000001</v>
      </c>
      <c r="K16" s="9">
        <f t="shared" ref="K16:K28" si="0">H16*F16/1000</f>
        <v>47.647599999999997</v>
      </c>
      <c r="L16" s="9">
        <f t="shared" ref="L16:L28" si="1">I16*F16/1000</f>
        <v>54.978000000000009</v>
      </c>
      <c r="M16" s="9">
        <f>SUM(J16:J19)</f>
        <v>48.665520000000001</v>
      </c>
      <c r="N16" s="9">
        <f>SUM(K16:K19)</f>
        <v>63.324676000000004</v>
      </c>
      <c r="O16" s="10">
        <f>SUM(L16:L19)</f>
        <v>73.056780000000003</v>
      </c>
    </row>
    <row r="17" spans="1:15" x14ac:dyDescent="0.25">
      <c r="A17" s="94"/>
      <c r="B17" s="15"/>
      <c r="C17" s="15"/>
      <c r="D17" s="15"/>
      <c r="E17" s="8" t="s">
        <v>37</v>
      </c>
      <c r="F17" s="6">
        <v>0.12</v>
      </c>
      <c r="G17" s="6">
        <v>71</v>
      </c>
      <c r="H17" s="6">
        <v>92.3</v>
      </c>
      <c r="I17" s="6">
        <v>106.5</v>
      </c>
      <c r="J17" s="9">
        <f t="shared" ref="J17:J18" si="2">G17*F17/1000</f>
        <v>8.5199999999999998E-3</v>
      </c>
      <c r="K17" s="9">
        <f t="shared" si="0"/>
        <v>1.1075999999999999E-2</v>
      </c>
      <c r="L17" s="9">
        <f t="shared" si="1"/>
        <v>1.278E-2</v>
      </c>
      <c r="M17" s="9"/>
      <c r="N17" s="9"/>
      <c r="O17" s="10"/>
    </row>
    <row r="18" spans="1:15" x14ac:dyDescent="0.25">
      <c r="A18" s="94"/>
      <c r="B18" s="15"/>
      <c r="C18" s="15"/>
      <c r="D18" s="15"/>
      <c r="E18" s="8" t="s">
        <v>43</v>
      </c>
      <c r="F18" s="6">
        <v>200</v>
      </c>
      <c r="G18" s="6">
        <v>2.5000000000000001E-2</v>
      </c>
      <c r="H18" s="6">
        <v>0.33</v>
      </c>
      <c r="I18" s="6">
        <v>0.33</v>
      </c>
      <c r="J18" s="9">
        <f t="shared" si="2"/>
        <v>5.0000000000000001E-3</v>
      </c>
      <c r="K18" s="9">
        <f t="shared" si="0"/>
        <v>6.6000000000000003E-2</v>
      </c>
      <c r="L18" s="9">
        <f t="shared" si="1"/>
        <v>6.6000000000000003E-2</v>
      </c>
      <c r="M18" s="9"/>
      <c r="N18" s="9"/>
      <c r="O18" s="10"/>
    </row>
    <row r="19" spans="1:15" x14ac:dyDescent="0.25">
      <c r="A19" s="94"/>
      <c r="B19" s="1"/>
      <c r="C19" s="1"/>
      <c r="D19" s="1"/>
      <c r="E19" s="12" t="s">
        <v>31</v>
      </c>
      <c r="F19" s="6">
        <v>3000</v>
      </c>
      <c r="G19" s="6">
        <v>4</v>
      </c>
      <c r="H19" s="6">
        <v>5.2</v>
      </c>
      <c r="I19" s="6">
        <v>6</v>
      </c>
      <c r="J19" s="9">
        <f>G19*F19/1000</f>
        <v>12</v>
      </c>
      <c r="K19" s="9">
        <f t="shared" si="0"/>
        <v>15.6</v>
      </c>
      <c r="L19" s="9">
        <f t="shared" si="1"/>
        <v>18</v>
      </c>
      <c r="M19" s="6"/>
      <c r="N19" s="6"/>
      <c r="O19" s="13"/>
    </row>
    <row r="20" spans="1:15" x14ac:dyDescent="0.25">
      <c r="A20" s="126" t="s">
        <v>98</v>
      </c>
      <c r="B20" s="5">
        <v>100</v>
      </c>
      <c r="C20" s="6">
        <v>100</v>
      </c>
      <c r="D20" s="7">
        <v>100</v>
      </c>
      <c r="E20" s="12" t="s">
        <v>106</v>
      </c>
      <c r="F20" s="6">
        <v>1500</v>
      </c>
      <c r="G20" s="6">
        <v>109</v>
      </c>
      <c r="H20" s="6">
        <v>109</v>
      </c>
      <c r="I20" s="6">
        <v>109</v>
      </c>
      <c r="J20" s="9">
        <f t="shared" ref="J20:J28" si="3">G20*F20/1000</f>
        <v>163.5</v>
      </c>
      <c r="K20" s="9">
        <f t="shared" si="0"/>
        <v>163.5</v>
      </c>
      <c r="L20" s="9">
        <f t="shared" si="1"/>
        <v>163.5</v>
      </c>
      <c r="M20" s="9">
        <f>SUM(J20:J23)</f>
        <v>180.06700000000001</v>
      </c>
      <c r="N20" s="9">
        <f>SUM(K20:K23)</f>
        <v>180.06700000000001</v>
      </c>
      <c r="O20" s="10">
        <f>SUM(L20:L23)</f>
        <v>180.06700000000001</v>
      </c>
    </row>
    <row r="21" spans="1:15" x14ac:dyDescent="0.25">
      <c r="A21" s="126"/>
      <c r="B21" s="1"/>
      <c r="C21" s="1"/>
      <c r="D21" s="1"/>
      <c r="E21" s="12" t="s">
        <v>88</v>
      </c>
      <c r="F21" s="6">
        <v>1250</v>
      </c>
      <c r="G21" s="6">
        <v>12.5</v>
      </c>
      <c r="H21" s="6">
        <v>12.5</v>
      </c>
      <c r="I21" s="6">
        <v>12.5</v>
      </c>
      <c r="J21" s="9">
        <f t="shared" si="3"/>
        <v>15.625</v>
      </c>
      <c r="K21" s="9">
        <f t="shared" si="0"/>
        <v>15.625</v>
      </c>
      <c r="L21" s="9">
        <f t="shared" si="1"/>
        <v>15.625</v>
      </c>
      <c r="M21" s="6"/>
      <c r="N21" s="6"/>
      <c r="O21" s="13"/>
    </row>
    <row r="22" spans="1:15" x14ac:dyDescent="0.25">
      <c r="A22" s="126"/>
      <c r="E22" s="19" t="s">
        <v>45</v>
      </c>
      <c r="F22" s="13">
        <v>250</v>
      </c>
      <c r="G22" s="13">
        <v>3.75</v>
      </c>
      <c r="H22" s="13">
        <v>3.75</v>
      </c>
      <c r="I22" s="13">
        <v>3.75</v>
      </c>
      <c r="J22" s="9">
        <f t="shared" si="3"/>
        <v>0.9375</v>
      </c>
      <c r="K22" s="9">
        <f t="shared" si="0"/>
        <v>0.9375</v>
      </c>
      <c r="L22" s="9">
        <f t="shared" si="1"/>
        <v>0.9375</v>
      </c>
      <c r="M22" s="13"/>
      <c r="N22" s="13"/>
      <c r="O22" s="13"/>
    </row>
    <row r="23" spans="1:15" x14ac:dyDescent="0.25">
      <c r="A23" s="126"/>
      <c r="E23" s="19" t="s">
        <v>37</v>
      </c>
      <c r="F23" s="13">
        <v>0.12</v>
      </c>
      <c r="G23" s="13">
        <v>37.5</v>
      </c>
      <c r="H23" s="13">
        <v>37.5</v>
      </c>
      <c r="I23" s="13">
        <v>37.5</v>
      </c>
      <c r="J23" s="9">
        <f t="shared" si="3"/>
        <v>4.4999999999999997E-3</v>
      </c>
      <c r="K23" s="9">
        <f t="shared" si="0"/>
        <v>4.4999999999999997E-3</v>
      </c>
      <c r="L23" s="9">
        <f t="shared" si="1"/>
        <v>4.4999999999999997E-3</v>
      </c>
      <c r="M23" s="13"/>
      <c r="N23" s="13"/>
      <c r="O23" s="13"/>
    </row>
    <row r="24" spans="1:15" x14ac:dyDescent="0.25">
      <c r="A24" s="104" t="s">
        <v>92</v>
      </c>
      <c r="B24" s="20">
        <v>200</v>
      </c>
      <c r="C24" s="13">
        <v>200</v>
      </c>
      <c r="D24" s="13">
        <v>200</v>
      </c>
      <c r="E24" s="19" t="s">
        <v>107</v>
      </c>
      <c r="F24" s="13">
        <v>1200</v>
      </c>
      <c r="G24" s="13">
        <v>20</v>
      </c>
      <c r="H24" s="13">
        <v>20</v>
      </c>
      <c r="I24" s="13">
        <v>20</v>
      </c>
      <c r="J24" s="9">
        <f t="shared" si="3"/>
        <v>24</v>
      </c>
      <c r="K24" s="9">
        <f t="shared" si="0"/>
        <v>24</v>
      </c>
      <c r="L24" s="9">
        <f t="shared" si="1"/>
        <v>24</v>
      </c>
      <c r="M24" s="10">
        <f>SUM(J24:J27)</f>
        <v>36.024000000000001</v>
      </c>
      <c r="N24" s="10">
        <f>SUM(K24:K27)</f>
        <v>36.024000000000001</v>
      </c>
      <c r="O24" s="10">
        <f>SUM(L24:L27)</f>
        <v>36.024000000000001</v>
      </c>
    </row>
    <row r="25" spans="1:15" x14ac:dyDescent="0.25">
      <c r="A25" s="104"/>
      <c r="B25" s="26"/>
      <c r="C25" s="26"/>
      <c r="D25" s="26"/>
      <c r="E25" s="19" t="s">
        <v>108</v>
      </c>
      <c r="F25" s="13">
        <v>550</v>
      </c>
      <c r="G25" s="13">
        <v>20</v>
      </c>
      <c r="H25" s="13">
        <v>20</v>
      </c>
      <c r="I25" s="13">
        <v>20</v>
      </c>
      <c r="J25" s="9">
        <f t="shared" si="3"/>
        <v>11</v>
      </c>
      <c r="K25" s="9">
        <f t="shared" si="0"/>
        <v>11</v>
      </c>
      <c r="L25" s="9">
        <f t="shared" si="1"/>
        <v>11</v>
      </c>
      <c r="M25" s="10"/>
      <c r="N25" s="10"/>
      <c r="O25" s="10"/>
    </row>
    <row r="26" spans="1:15" x14ac:dyDescent="0.25">
      <c r="A26" s="104"/>
      <c r="B26" s="26"/>
      <c r="C26" s="26"/>
      <c r="D26" s="26"/>
      <c r="E26" s="19" t="s">
        <v>36</v>
      </c>
      <c r="F26" s="13">
        <v>5000</v>
      </c>
      <c r="G26" s="13">
        <v>0.2</v>
      </c>
      <c r="H26" s="13">
        <v>0.2</v>
      </c>
      <c r="I26" s="13">
        <v>0.2</v>
      </c>
      <c r="J26" s="9">
        <f t="shared" si="3"/>
        <v>1</v>
      </c>
      <c r="K26" s="9">
        <f t="shared" si="0"/>
        <v>1</v>
      </c>
      <c r="L26" s="9">
        <f t="shared" si="1"/>
        <v>1</v>
      </c>
      <c r="M26" s="10"/>
      <c r="N26" s="10"/>
      <c r="O26" s="10"/>
    </row>
    <row r="27" spans="1:15" x14ac:dyDescent="0.25">
      <c r="A27" s="104"/>
      <c r="B27" s="28"/>
      <c r="C27" s="28"/>
      <c r="D27" s="28"/>
      <c r="E27" s="19" t="s">
        <v>37</v>
      </c>
      <c r="F27" s="13">
        <v>0.12</v>
      </c>
      <c r="G27" s="13">
        <v>200</v>
      </c>
      <c r="H27" s="13">
        <v>200</v>
      </c>
      <c r="I27" s="13">
        <v>200</v>
      </c>
      <c r="J27" s="9">
        <f t="shared" si="3"/>
        <v>2.4E-2</v>
      </c>
      <c r="K27" s="9">
        <f t="shared" si="0"/>
        <v>2.4E-2</v>
      </c>
      <c r="L27" s="9">
        <f t="shared" si="1"/>
        <v>2.4E-2</v>
      </c>
      <c r="M27" s="13"/>
      <c r="N27" s="13"/>
      <c r="O27" s="13"/>
    </row>
    <row r="28" spans="1:15" ht="15" customHeight="1" x14ac:dyDescent="0.25">
      <c r="A28" s="81" t="s">
        <v>23</v>
      </c>
      <c r="B28" s="20">
        <v>20</v>
      </c>
      <c r="C28" s="13">
        <v>35</v>
      </c>
      <c r="D28" s="13">
        <v>40</v>
      </c>
      <c r="E28" s="21" t="s">
        <v>23</v>
      </c>
      <c r="F28" s="13">
        <v>625</v>
      </c>
      <c r="G28" s="13">
        <v>20</v>
      </c>
      <c r="H28" s="13">
        <v>35</v>
      </c>
      <c r="I28" s="13">
        <v>40</v>
      </c>
      <c r="J28" s="9">
        <f t="shared" si="3"/>
        <v>12.5</v>
      </c>
      <c r="K28" s="9">
        <f t="shared" si="0"/>
        <v>21.875</v>
      </c>
      <c r="L28" s="9">
        <f t="shared" si="1"/>
        <v>25</v>
      </c>
      <c r="M28" s="10">
        <f>SUM(J28)</f>
        <v>12.5</v>
      </c>
      <c r="N28" s="10">
        <f>SUM(K28)</f>
        <v>21.875</v>
      </c>
      <c r="O28" s="10">
        <f>SUM(L28)</f>
        <v>25</v>
      </c>
    </row>
    <row r="29" spans="1:15" x14ac:dyDescent="0.25">
      <c r="A29" s="82"/>
      <c r="B29" s="20"/>
      <c r="C29" s="13"/>
      <c r="D29" s="13"/>
      <c r="E29" s="21"/>
      <c r="F29" s="13"/>
      <c r="G29" s="13"/>
      <c r="H29" s="13"/>
      <c r="I29" s="13"/>
      <c r="J29" s="9"/>
      <c r="K29" s="9"/>
      <c r="L29" s="9"/>
      <c r="M29" s="13"/>
      <c r="N29" s="13"/>
      <c r="O29" s="13"/>
    </row>
    <row r="30" spans="1:15" x14ac:dyDescent="0.25">
      <c r="A30" s="22" t="s">
        <v>24</v>
      </c>
      <c r="B30" s="22"/>
      <c r="C30" s="22"/>
      <c r="D30" s="22"/>
      <c r="E30" s="22"/>
      <c r="F30" s="13"/>
      <c r="G30" s="13">
        <v>531.63</v>
      </c>
      <c r="H30" s="13">
        <v>612.48</v>
      </c>
      <c r="I30" s="13">
        <v>654.9</v>
      </c>
      <c r="J30" s="13"/>
      <c r="K30" s="13"/>
      <c r="L30" s="13"/>
      <c r="M30" s="13"/>
      <c r="N30" s="13"/>
      <c r="O30" s="13"/>
    </row>
    <row r="31" spans="1:15" x14ac:dyDescent="0.25">
      <c r="A31" s="22"/>
      <c r="B31" s="22"/>
      <c r="C31" s="22"/>
      <c r="D31" s="22"/>
      <c r="E31" s="22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outlineLevel="1" x14ac:dyDescent="0.25">
      <c r="A32" s="68" t="s">
        <v>25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70"/>
      <c r="M32" s="29">
        <f>SUM(M16:M31)</f>
        <v>277.25652000000002</v>
      </c>
      <c r="N32" s="29">
        <f>SUM(N16:N31)</f>
        <v>301.29067600000002</v>
      </c>
      <c r="O32" s="29">
        <f>SUM(O16:O31)</f>
        <v>314.14778000000001</v>
      </c>
    </row>
    <row r="33" spans="1:15" outlineLevel="1" x14ac:dyDescent="0.25">
      <c r="A33" s="68" t="s">
        <v>26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70"/>
      <c r="M33" s="29">
        <f>M32*1.2</f>
        <v>332.70782400000002</v>
      </c>
      <c r="N33" s="29">
        <f t="shared" ref="N33:O33" si="4">N32*1.2</f>
        <v>361.54881119999999</v>
      </c>
      <c r="O33" s="29">
        <f t="shared" si="4"/>
        <v>376.97733599999998</v>
      </c>
    </row>
    <row r="34" spans="1:15" outlineLevel="1" x14ac:dyDescent="0.25">
      <c r="A34" s="68" t="s">
        <v>27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70"/>
      <c r="M34" s="71">
        <f>(M33+N33+O33)/3</f>
        <v>357.07799040000003</v>
      </c>
      <c r="N34" s="72"/>
      <c r="O34" s="73"/>
    </row>
    <row r="35" spans="1:15" outlineLevel="1" x14ac:dyDescent="0.25">
      <c r="A35" s="68" t="s">
        <v>28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70"/>
      <c r="M35" s="71">
        <f>M34*1.12</f>
        <v>399.9273492480001</v>
      </c>
      <c r="N35" s="72"/>
      <c r="O35" s="73"/>
    </row>
    <row r="36" spans="1:15" outlineLevel="1" x14ac:dyDescent="0.25">
      <c r="A36" s="68" t="s">
        <v>29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70"/>
      <c r="M36" s="23"/>
      <c r="N36" s="23"/>
      <c r="O36" s="23"/>
    </row>
    <row r="37" spans="1:15" outlineLevel="1" x14ac:dyDescent="0.25"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</sheetData>
  <mergeCells count="24">
    <mergeCell ref="A10:D10"/>
    <mergeCell ref="M1:O1"/>
    <mergeCell ref="M3:O3"/>
    <mergeCell ref="M4:O4"/>
    <mergeCell ref="M5:O5"/>
    <mergeCell ref="A7:N8"/>
    <mergeCell ref="M13:O14"/>
    <mergeCell ref="A36:L36"/>
    <mergeCell ref="A33:L33"/>
    <mergeCell ref="A34:L34"/>
    <mergeCell ref="M34:O34"/>
    <mergeCell ref="A35:L35"/>
    <mergeCell ref="A13:A15"/>
    <mergeCell ref="B13:D14"/>
    <mergeCell ref="E13:E15"/>
    <mergeCell ref="F13:F15"/>
    <mergeCell ref="G13:I14"/>
    <mergeCell ref="J13:L14"/>
    <mergeCell ref="M35:O35"/>
    <mergeCell ref="A16:A19"/>
    <mergeCell ref="A20:A23"/>
    <mergeCell ref="A24:A27"/>
    <mergeCell ref="A28:A29"/>
    <mergeCell ref="A32:L3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workbookViewId="0">
      <selection activeCell="E4" sqref="E2:E4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7.7109375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91" t="s">
        <v>1</v>
      </c>
      <c r="N1" s="91"/>
      <c r="O1" s="91"/>
    </row>
    <row r="2" spans="1:15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4" t="s">
        <v>3</v>
      </c>
      <c r="N2" s="4"/>
    </row>
    <row r="3" spans="1:15" x14ac:dyDescent="0.25">
      <c r="A3" s="1"/>
      <c r="B3" s="1"/>
      <c r="C3" s="1"/>
      <c r="D3" s="1"/>
      <c r="E3" s="3"/>
      <c r="F3" s="1"/>
      <c r="G3" s="1"/>
      <c r="H3" s="2"/>
      <c r="I3" s="1"/>
      <c r="J3" s="1"/>
      <c r="K3" s="1"/>
      <c r="L3" s="1"/>
      <c r="M3" s="91" t="s">
        <v>5</v>
      </c>
      <c r="N3" s="91"/>
      <c r="O3" s="91"/>
    </row>
    <row r="4" spans="1:15" x14ac:dyDescent="0.25">
      <c r="A4" s="1"/>
      <c r="B4" s="1"/>
      <c r="C4" s="1"/>
      <c r="D4" s="1"/>
      <c r="E4" s="3"/>
      <c r="F4" s="1"/>
      <c r="G4" s="1"/>
      <c r="H4" s="3"/>
      <c r="I4" s="1"/>
      <c r="J4" s="1"/>
      <c r="K4" s="1"/>
      <c r="L4" s="1"/>
      <c r="M4" s="91" t="s">
        <v>6</v>
      </c>
      <c r="N4" s="91"/>
      <c r="O4" s="91"/>
    </row>
    <row r="5" spans="1:15" x14ac:dyDescent="0.25">
      <c r="A5" s="1"/>
      <c r="B5" s="1"/>
      <c r="C5" s="1"/>
      <c r="D5" s="1"/>
      <c r="E5" s="1"/>
      <c r="F5" s="1"/>
      <c r="G5" s="1"/>
      <c r="H5" s="3"/>
      <c r="I5" s="1"/>
      <c r="J5" s="1"/>
      <c r="K5" s="1"/>
      <c r="L5" s="1"/>
      <c r="M5" s="91" t="s">
        <v>104</v>
      </c>
      <c r="N5" s="91"/>
      <c r="O5" s="9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2" t="s">
        <v>153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5" ht="15" customHeight="1" x14ac:dyDescent="0.2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1" t="s">
        <v>157</v>
      </c>
      <c r="B10" s="91"/>
      <c r="C10" s="91"/>
      <c r="D10" s="9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99" t="s">
        <v>7</v>
      </c>
      <c r="B13" s="74" t="s">
        <v>8</v>
      </c>
      <c r="C13" s="75"/>
      <c r="D13" s="76"/>
      <c r="E13" s="99" t="s">
        <v>9</v>
      </c>
      <c r="F13" s="99" t="s">
        <v>10</v>
      </c>
      <c r="G13" s="74" t="s">
        <v>11</v>
      </c>
      <c r="H13" s="75"/>
      <c r="I13" s="76"/>
      <c r="J13" s="74" t="s">
        <v>12</v>
      </c>
      <c r="K13" s="75"/>
      <c r="L13" s="76"/>
      <c r="M13" s="74" t="s">
        <v>13</v>
      </c>
      <c r="N13" s="75"/>
      <c r="O13" s="76"/>
    </row>
    <row r="14" spans="1:15" x14ac:dyDescent="0.25">
      <c r="A14" s="100"/>
      <c r="B14" s="77"/>
      <c r="C14" s="78"/>
      <c r="D14" s="79"/>
      <c r="E14" s="100"/>
      <c r="F14" s="100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101"/>
      <c r="B15" s="5" t="s">
        <v>14</v>
      </c>
      <c r="C15" s="6" t="s">
        <v>15</v>
      </c>
      <c r="D15" s="7" t="s">
        <v>16</v>
      </c>
      <c r="E15" s="101"/>
      <c r="F15" s="101"/>
      <c r="G15" s="6" t="s">
        <v>17</v>
      </c>
      <c r="H15" s="6" t="s">
        <v>18</v>
      </c>
      <c r="I15" s="6" t="s">
        <v>16</v>
      </c>
      <c r="J15" s="6" t="s">
        <v>17</v>
      </c>
      <c r="K15" s="6" t="s">
        <v>15</v>
      </c>
      <c r="L15" s="6" t="s">
        <v>16</v>
      </c>
      <c r="M15" s="6" t="s">
        <v>17</v>
      </c>
      <c r="N15" s="6" t="s">
        <v>15</v>
      </c>
      <c r="O15" s="6" t="s">
        <v>16</v>
      </c>
    </row>
    <row r="16" spans="1:15" ht="15" customHeight="1" x14ac:dyDescent="0.25">
      <c r="A16" s="93" t="s">
        <v>55</v>
      </c>
      <c r="B16" s="5" t="s">
        <v>117</v>
      </c>
      <c r="C16" s="50" t="s">
        <v>118</v>
      </c>
      <c r="D16" s="7" t="s">
        <v>119</v>
      </c>
      <c r="E16" s="12" t="s">
        <v>48</v>
      </c>
      <c r="F16" s="6">
        <v>250</v>
      </c>
      <c r="G16" s="6">
        <v>66.599999999999994</v>
      </c>
      <c r="H16" s="6">
        <v>76.599999999999994</v>
      </c>
      <c r="I16" s="6">
        <v>83.3</v>
      </c>
      <c r="J16" s="9">
        <f>G16*F16/1000</f>
        <v>16.649999999999999</v>
      </c>
      <c r="K16" s="9">
        <f>H16*F16/1000</f>
        <v>19.149999999999999</v>
      </c>
      <c r="L16" s="9">
        <f>I16*F16/1000</f>
        <v>20.824999999999999</v>
      </c>
      <c r="M16" s="9">
        <f>SUM(J16:J25)</f>
        <v>169.74</v>
      </c>
      <c r="N16" s="9">
        <f t="shared" ref="N16:O16" si="0">SUM(K16:K25)</f>
        <v>192.79599999999999</v>
      </c>
      <c r="O16" s="9">
        <f t="shared" si="0"/>
        <v>208.05500000000001</v>
      </c>
    </row>
    <row r="17" spans="1:15" x14ac:dyDescent="0.25">
      <c r="A17" s="94"/>
      <c r="B17" s="15"/>
      <c r="C17" s="15"/>
      <c r="D17" s="15"/>
      <c r="E17" s="12" t="s">
        <v>59</v>
      </c>
      <c r="F17" s="6">
        <v>300</v>
      </c>
      <c r="G17" s="6">
        <v>16.2</v>
      </c>
      <c r="H17" s="6">
        <v>18.600000000000001</v>
      </c>
      <c r="I17" s="6">
        <v>20.3</v>
      </c>
      <c r="J17" s="9">
        <f t="shared" ref="J17:J33" si="1">G17*F17/1000</f>
        <v>4.8600000000000003</v>
      </c>
      <c r="K17" s="9">
        <f t="shared" ref="K17:K33" si="2">H17*F17/1000</f>
        <v>5.58</v>
      </c>
      <c r="L17" s="9">
        <f t="shared" ref="L17:L33" si="3">I17*F17/1000</f>
        <v>6.09</v>
      </c>
      <c r="M17" s="9"/>
      <c r="N17" s="9"/>
      <c r="O17" s="10"/>
    </row>
    <row r="18" spans="1:15" x14ac:dyDescent="0.25">
      <c r="A18" s="94"/>
      <c r="B18" s="15"/>
      <c r="C18" s="15"/>
      <c r="D18" s="15"/>
      <c r="E18" s="12" t="s">
        <v>60</v>
      </c>
      <c r="F18" s="6">
        <v>300</v>
      </c>
      <c r="G18" s="6">
        <v>10</v>
      </c>
      <c r="H18" s="6">
        <v>11.5</v>
      </c>
      <c r="I18" s="6">
        <v>12.5</v>
      </c>
      <c r="J18" s="9">
        <f t="shared" si="1"/>
        <v>3</v>
      </c>
      <c r="K18" s="9">
        <f t="shared" si="2"/>
        <v>3.45</v>
      </c>
      <c r="L18" s="9">
        <f t="shared" si="3"/>
        <v>3.75</v>
      </c>
      <c r="M18" s="9"/>
      <c r="N18" s="9"/>
      <c r="O18" s="10"/>
    </row>
    <row r="19" spans="1:15" x14ac:dyDescent="0.25">
      <c r="A19" s="94"/>
      <c r="B19" s="15"/>
      <c r="C19" s="15"/>
      <c r="D19" s="15"/>
      <c r="E19" s="12" t="s">
        <v>32</v>
      </c>
      <c r="F19" s="6">
        <v>250</v>
      </c>
      <c r="G19" s="6">
        <v>9.6</v>
      </c>
      <c r="H19" s="6">
        <v>11</v>
      </c>
      <c r="I19" s="6">
        <v>12</v>
      </c>
      <c r="J19" s="9">
        <f t="shared" si="1"/>
        <v>2.4</v>
      </c>
      <c r="K19" s="9">
        <f t="shared" si="2"/>
        <v>2.75</v>
      </c>
      <c r="L19" s="9">
        <f t="shared" si="3"/>
        <v>3</v>
      </c>
      <c r="M19" s="9"/>
      <c r="N19" s="9"/>
      <c r="O19" s="10"/>
    </row>
    <row r="20" spans="1:15" x14ac:dyDescent="0.25">
      <c r="A20" s="94"/>
      <c r="B20" s="15"/>
      <c r="C20" s="15"/>
      <c r="D20" s="15"/>
      <c r="E20" s="12" t="s">
        <v>31</v>
      </c>
      <c r="F20" s="6">
        <v>3000</v>
      </c>
      <c r="G20" s="6">
        <v>4</v>
      </c>
      <c r="H20" s="6">
        <v>4.5999999999999996</v>
      </c>
      <c r="I20" s="6">
        <v>5</v>
      </c>
      <c r="J20" s="9">
        <f t="shared" si="1"/>
        <v>12</v>
      </c>
      <c r="K20" s="9">
        <f t="shared" si="2"/>
        <v>13.799999999999999</v>
      </c>
      <c r="L20" s="9">
        <f t="shared" si="3"/>
        <v>15</v>
      </c>
      <c r="M20" s="9"/>
      <c r="N20" s="9"/>
      <c r="O20" s="10"/>
    </row>
    <row r="21" spans="1:15" x14ac:dyDescent="0.25">
      <c r="A21" s="94"/>
      <c r="B21" s="15"/>
      <c r="C21" s="15"/>
      <c r="D21" s="15"/>
      <c r="E21" s="8" t="s">
        <v>115</v>
      </c>
      <c r="F21" s="6">
        <v>3000</v>
      </c>
      <c r="G21" s="6">
        <v>2.6</v>
      </c>
      <c r="H21" s="6">
        <v>3</v>
      </c>
      <c r="I21" s="6">
        <v>3.3</v>
      </c>
      <c r="J21" s="9">
        <f t="shared" si="1"/>
        <v>7.8</v>
      </c>
      <c r="K21" s="9">
        <f t="shared" si="2"/>
        <v>9</v>
      </c>
      <c r="L21" s="9">
        <f t="shared" si="3"/>
        <v>9.9</v>
      </c>
      <c r="M21" s="9"/>
      <c r="N21" s="9"/>
      <c r="O21" s="10"/>
    </row>
    <row r="22" spans="1:15" x14ac:dyDescent="0.25">
      <c r="A22" s="94"/>
      <c r="B22" s="15"/>
      <c r="C22" s="15"/>
      <c r="D22" s="15"/>
      <c r="E22" s="8" t="s">
        <v>43</v>
      </c>
      <c r="F22" s="6">
        <v>200</v>
      </c>
      <c r="G22" s="6">
        <v>1.2</v>
      </c>
      <c r="H22" s="6">
        <v>1.38</v>
      </c>
      <c r="I22" s="6">
        <v>1.5</v>
      </c>
      <c r="J22" s="9">
        <f t="shared" si="1"/>
        <v>0.24</v>
      </c>
      <c r="K22" s="9">
        <f t="shared" si="2"/>
        <v>0.27600000000000002</v>
      </c>
      <c r="L22" s="9">
        <f t="shared" si="3"/>
        <v>0.3</v>
      </c>
      <c r="M22" s="9"/>
      <c r="N22" s="9"/>
      <c r="O22" s="10"/>
    </row>
    <row r="23" spans="1:15" x14ac:dyDescent="0.25">
      <c r="A23" s="94"/>
      <c r="B23" s="15"/>
      <c r="C23" s="15"/>
      <c r="D23" s="15"/>
      <c r="E23" s="8" t="s">
        <v>79</v>
      </c>
      <c r="F23" s="6">
        <v>1000</v>
      </c>
      <c r="G23" s="6">
        <v>0.04</v>
      </c>
      <c r="H23" s="6">
        <v>0.04</v>
      </c>
      <c r="I23" s="6">
        <v>0.04</v>
      </c>
      <c r="J23" s="9">
        <f t="shared" si="1"/>
        <v>0.04</v>
      </c>
      <c r="K23" s="9">
        <f t="shared" si="2"/>
        <v>0.04</v>
      </c>
      <c r="L23" s="9">
        <f t="shared" si="3"/>
        <v>0.04</v>
      </c>
      <c r="M23" s="9"/>
      <c r="N23" s="9"/>
      <c r="O23" s="10"/>
    </row>
    <row r="24" spans="1:15" x14ac:dyDescent="0.25">
      <c r="A24" s="95"/>
      <c r="B24" s="15"/>
      <c r="C24" s="15"/>
      <c r="D24" s="15"/>
      <c r="E24" s="8" t="s">
        <v>51</v>
      </c>
      <c r="F24" s="6">
        <v>800</v>
      </c>
      <c r="G24" s="6">
        <v>130</v>
      </c>
      <c r="H24" s="6">
        <v>150</v>
      </c>
      <c r="I24" s="6">
        <v>163</v>
      </c>
      <c r="J24" s="9">
        <f t="shared" si="1"/>
        <v>104</v>
      </c>
      <c r="K24" s="9">
        <f t="shared" si="2"/>
        <v>120</v>
      </c>
      <c r="L24" s="9">
        <f t="shared" si="3"/>
        <v>130.4</v>
      </c>
      <c r="M24" s="9"/>
      <c r="N24" s="9"/>
      <c r="O24" s="10"/>
    </row>
    <row r="25" spans="1:15" x14ac:dyDescent="0.25">
      <c r="A25" s="60" t="s">
        <v>100</v>
      </c>
      <c r="B25" s="6"/>
      <c r="C25" s="6"/>
      <c r="D25" s="6"/>
      <c r="E25" s="8" t="s">
        <v>116</v>
      </c>
      <c r="F25" s="6">
        <v>625</v>
      </c>
      <c r="G25" s="6">
        <v>30</v>
      </c>
      <c r="H25" s="6">
        <v>30</v>
      </c>
      <c r="I25" s="6">
        <v>30</v>
      </c>
      <c r="J25" s="9">
        <f t="shared" si="1"/>
        <v>18.75</v>
      </c>
      <c r="K25" s="9">
        <f t="shared" si="2"/>
        <v>18.75</v>
      </c>
      <c r="L25" s="9">
        <f t="shared" si="3"/>
        <v>18.75</v>
      </c>
      <c r="M25" s="9"/>
      <c r="N25" s="9"/>
      <c r="O25" s="10"/>
    </row>
    <row r="26" spans="1:15" ht="15" customHeight="1" x14ac:dyDescent="0.25">
      <c r="A26" s="93" t="s">
        <v>33</v>
      </c>
      <c r="B26" s="13">
        <v>200</v>
      </c>
      <c r="C26" s="13">
        <v>200</v>
      </c>
      <c r="D26" s="13">
        <v>200</v>
      </c>
      <c r="E26" s="19" t="s">
        <v>109</v>
      </c>
      <c r="F26" s="13">
        <v>1500</v>
      </c>
      <c r="G26" s="13">
        <v>8</v>
      </c>
      <c r="H26" s="13">
        <v>8</v>
      </c>
      <c r="I26" s="13">
        <v>8</v>
      </c>
      <c r="J26" s="9">
        <f t="shared" si="1"/>
        <v>12</v>
      </c>
      <c r="K26" s="9">
        <f t="shared" si="2"/>
        <v>12</v>
      </c>
      <c r="L26" s="9">
        <f t="shared" si="3"/>
        <v>12</v>
      </c>
      <c r="M26" s="10">
        <f>SUM(J26:J30)</f>
        <v>46.72616</v>
      </c>
      <c r="N26" s="10">
        <f>SUM(K26:K30)</f>
        <v>46.72616</v>
      </c>
      <c r="O26" s="10">
        <f>SUM(L26:L30)</f>
        <v>46.72616</v>
      </c>
    </row>
    <row r="27" spans="1:15" x14ac:dyDescent="0.25">
      <c r="A27" s="94"/>
      <c r="B27" s="26"/>
      <c r="C27" s="26"/>
      <c r="D27" s="26"/>
      <c r="E27" s="19" t="s">
        <v>34</v>
      </c>
      <c r="F27" s="13">
        <v>550</v>
      </c>
      <c r="G27" s="13">
        <v>24</v>
      </c>
      <c r="H27" s="13">
        <v>24</v>
      </c>
      <c r="I27" s="13">
        <v>24</v>
      </c>
      <c r="J27" s="9">
        <f t="shared" si="1"/>
        <v>13.2</v>
      </c>
      <c r="K27" s="9">
        <f t="shared" si="2"/>
        <v>13.2</v>
      </c>
      <c r="L27" s="9">
        <f t="shared" si="3"/>
        <v>13.2</v>
      </c>
      <c r="M27" s="10"/>
      <c r="N27" s="10"/>
      <c r="O27" s="10"/>
    </row>
    <row r="28" spans="1:15" x14ac:dyDescent="0.25">
      <c r="A28" s="94"/>
      <c r="B28" s="26"/>
      <c r="C28" s="26"/>
      <c r="D28" s="26"/>
      <c r="E28" s="19" t="s">
        <v>110</v>
      </c>
      <c r="F28" s="13">
        <v>2000</v>
      </c>
      <c r="G28" s="13">
        <v>10</v>
      </c>
      <c r="H28" s="13">
        <v>10</v>
      </c>
      <c r="I28" s="13">
        <v>10</v>
      </c>
      <c r="J28" s="9">
        <f t="shared" si="1"/>
        <v>20</v>
      </c>
      <c r="K28" s="9">
        <f t="shared" si="2"/>
        <v>20</v>
      </c>
      <c r="L28" s="9">
        <f t="shared" si="3"/>
        <v>20</v>
      </c>
      <c r="M28" s="10"/>
      <c r="N28" s="10"/>
      <c r="O28" s="10"/>
    </row>
    <row r="29" spans="1:15" x14ac:dyDescent="0.25">
      <c r="A29" s="94"/>
      <c r="B29" s="26"/>
      <c r="C29" s="26"/>
      <c r="D29" s="26"/>
      <c r="E29" s="19" t="s">
        <v>36</v>
      </c>
      <c r="F29" s="13">
        <v>5000</v>
      </c>
      <c r="G29" s="13">
        <v>0.3</v>
      </c>
      <c r="H29" s="13">
        <v>0.3</v>
      </c>
      <c r="I29" s="13">
        <v>0.3</v>
      </c>
      <c r="J29" s="9">
        <f t="shared" si="1"/>
        <v>1.5</v>
      </c>
      <c r="K29" s="9">
        <f t="shared" si="2"/>
        <v>1.5</v>
      </c>
      <c r="L29" s="9">
        <f t="shared" si="3"/>
        <v>1.5</v>
      </c>
      <c r="M29" s="10"/>
      <c r="N29" s="10"/>
      <c r="O29" s="10"/>
    </row>
    <row r="30" spans="1:15" x14ac:dyDescent="0.25">
      <c r="A30" s="95"/>
      <c r="E30" s="19" t="s">
        <v>37</v>
      </c>
      <c r="F30" s="13">
        <v>0.12</v>
      </c>
      <c r="G30" s="13">
        <v>218</v>
      </c>
      <c r="H30" s="13">
        <v>218</v>
      </c>
      <c r="I30" s="13">
        <v>218</v>
      </c>
      <c r="J30" s="9">
        <f t="shared" si="1"/>
        <v>2.6159999999999999E-2</v>
      </c>
      <c r="K30" s="9">
        <f t="shared" si="2"/>
        <v>2.6159999999999999E-2</v>
      </c>
      <c r="L30" s="9">
        <f t="shared" si="3"/>
        <v>2.6159999999999999E-2</v>
      </c>
      <c r="M30" s="10"/>
      <c r="N30" s="10"/>
      <c r="O30" s="10"/>
    </row>
    <row r="31" spans="1:15" ht="15" customHeight="1" x14ac:dyDescent="0.25">
      <c r="A31" s="81" t="s">
        <v>23</v>
      </c>
      <c r="B31" s="20">
        <v>20</v>
      </c>
      <c r="C31" s="13">
        <v>35</v>
      </c>
      <c r="D31" s="13">
        <v>40</v>
      </c>
      <c r="E31" s="21" t="s">
        <v>23</v>
      </c>
      <c r="F31" s="13">
        <v>625</v>
      </c>
      <c r="G31" s="13">
        <v>20</v>
      </c>
      <c r="H31" s="13">
        <v>35</v>
      </c>
      <c r="I31" s="13">
        <v>40</v>
      </c>
      <c r="J31" s="9">
        <f t="shared" si="1"/>
        <v>12.5</v>
      </c>
      <c r="K31" s="9">
        <f t="shared" si="2"/>
        <v>21.875</v>
      </c>
      <c r="L31" s="9">
        <f t="shared" si="3"/>
        <v>25</v>
      </c>
      <c r="M31" s="10">
        <f>J31</f>
        <v>12.5</v>
      </c>
      <c r="N31" s="10">
        <f>K31</f>
        <v>21.875</v>
      </c>
      <c r="O31" s="10">
        <f>L31</f>
        <v>25</v>
      </c>
    </row>
    <row r="32" spans="1:15" x14ac:dyDescent="0.25">
      <c r="A32" s="82"/>
      <c r="B32" s="20"/>
      <c r="C32" s="13"/>
      <c r="D32" s="13"/>
      <c r="E32" s="21"/>
      <c r="F32" s="13"/>
      <c r="G32" s="13"/>
      <c r="H32" s="13"/>
      <c r="I32" s="13"/>
      <c r="J32" s="9">
        <f t="shared" si="1"/>
        <v>0</v>
      </c>
      <c r="K32" s="9">
        <f t="shared" si="2"/>
        <v>0</v>
      </c>
      <c r="L32" s="9">
        <f t="shared" si="3"/>
        <v>0</v>
      </c>
      <c r="M32" s="10"/>
      <c r="N32" s="10"/>
      <c r="O32" s="10"/>
    </row>
    <row r="33" spans="1:15" x14ac:dyDescent="0.25">
      <c r="A33" s="61" t="s">
        <v>52</v>
      </c>
      <c r="B33" s="13">
        <v>100</v>
      </c>
      <c r="C33" s="13">
        <v>100</v>
      </c>
      <c r="D33" s="13">
        <v>100</v>
      </c>
      <c r="E33" s="21" t="s">
        <v>52</v>
      </c>
      <c r="F33" s="13">
        <v>750</v>
      </c>
      <c r="G33" s="13">
        <v>100</v>
      </c>
      <c r="H33" s="13">
        <v>100</v>
      </c>
      <c r="I33" s="13">
        <v>100</v>
      </c>
      <c r="J33" s="9">
        <f t="shared" si="1"/>
        <v>75</v>
      </c>
      <c r="K33" s="9">
        <f t="shared" si="2"/>
        <v>75</v>
      </c>
      <c r="L33" s="9">
        <f t="shared" si="3"/>
        <v>75</v>
      </c>
      <c r="M33" s="10">
        <f>J33</f>
        <v>75</v>
      </c>
      <c r="N33" s="10">
        <f t="shared" ref="N33:O33" si="4">K33</f>
        <v>75</v>
      </c>
      <c r="O33" s="10">
        <f t="shared" si="4"/>
        <v>75</v>
      </c>
    </row>
    <row r="34" spans="1:15" x14ac:dyDescent="0.25">
      <c r="A34" s="22" t="s">
        <v>24</v>
      </c>
      <c r="B34" s="22"/>
      <c r="C34" s="22"/>
      <c r="D34" s="22"/>
      <c r="E34" s="22"/>
      <c r="F34" s="13"/>
      <c r="G34" s="13">
        <f>107.8+153.63+168.2+40.38+68+100+45.6+110</f>
        <v>793.61</v>
      </c>
      <c r="H34" s="13">
        <f>110+123.97+199.72+203+67.3+119+100+45.6</f>
        <v>968.59</v>
      </c>
      <c r="I34" s="13">
        <f>134.75+110+230.45+203+67.3+136+100+45.6</f>
        <v>1027.0999999999999</v>
      </c>
      <c r="J34" s="9"/>
      <c r="K34" s="9"/>
      <c r="L34" s="9"/>
      <c r="M34" s="10"/>
      <c r="N34" s="10"/>
      <c r="O34" s="10"/>
    </row>
    <row r="35" spans="1:15" x14ac:dyDescent="0.25">
      <c r="A35" s="22"/>
      <c r="B35" s="22"/>
      <c r="C35" s="22"/>
      <c r="D35" s="22"/>
      <c r="E35" s="22"/>
      <c r="F35" s="13"/>
      <c r="G35" s="13"/>
      <c r="H35" s="13"/>
      <c r="I35" s="13"/>
      <c r="J35" s="10"/>
      <c r="K35" s="10"/>
      <c r="L35" s="10"/>
      <c r="M35" s="10"/>
      <c r="N35" s="10"/>
      <c r="O35" s="10"/>
    </row>
    <row r="36" spans="1:15" outlineLevel="1" x14ac:dyDescent="0.25">
      <c r="A36" s="68" t="s">
        <v>25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70"/>
      <c r="M36" s="10">
        <f>SUM(M16:M35)</f>
        <v>303.96616</v>
      </c>
      <c r="N36" s="10">
        <f>SUM(N16:N35)</f>
        <v>336.39715999999999</v>
      </c>
      <c r="O36" s="10">
        <f>SUM(O16:O35)</f>
        <v>354.78116</v>
      </c>
    </row>
    <row r="37" spans="1:15" outlineLevel="1" x14ac:dyDescent="0.25">
      <c r="A37" s="68" t="s">
        <v>26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70"/>
      <c r="M37" s="10">
        <f>M36*1.2</f>
        <v>364.75939199999999</v>
      </c>
      <c r="N37" s="10">
        <f t="shared" ref="N37:O37" si="5">N36*1.2</f>
        <v>403.67659199999997</v>
      </c>
      <c r="O37" s="10">
        <f t="shared" si="5"/>
        <v>425.737392</v>
      </c>
    </row>
    <row r="38" spans="1:15" outlineLevel="1" x14ac:dyDescent="0.25">
      <c r="A38" s="68" t="s">
        <v>27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70"/>
      <c r="M38" s="71">
        <f>(M37+N37+O37)/3</f>
        <v>398.05779200000001</v>
      </c>
      <c r="N38" s="72"/>
      <c r="O38" s="73"/>
    </row>
    <row r="39" spans="1:15" outlineLevel="1" x14ac:dyDescent="0.25">
      <c r="A39" s="68" t="s">
        <v>28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70"/>
      <c r="M39" s="71">
        <f>M38*1.12</f>
        <v>445.82472704000003</v>
      </c>
      <c r="N39" s="72"/>
      <c r="O39" s="73"/>
    </row>
    <row r="40" spans="1:15" outlineLevel="1" x14ac:dyDescent="0.25">
      <c r="A40" s="68" t="s">
        <v>29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70"/>
      <c r="M40" s="23"/>
      <c r="N40" s="23"/>
      <c r="O40" s="23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6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6:15" x14ac:dyDescent="0.25">
      <c r="F55" s="24"/>
      <c r="G55" s="24"/>
      <c r="H55" s="24"/>
      <c r="I55" s="24"/>
      <c r="J55" s="24"/>
      <c r="K55" s="24"/>
      <c r="L55" s="24"/>
      <c r="M55" s="24"/>
      <c r="N55" s="24"/>
      <c r="O55" s="24"/>
    </row>
  </sheetData>
  <mergeCells count="23">
    <mergeCell ref="A16:A24"/>
    <mergeCell ref="A26:A30"/>
    <mergeCell ref="A31:A32"/>
    <mergeCell ref="A36:L36"/>
    <mergeCell ref="A10:D10"/>
    <mergeCell ref="M1:O1"/>
    <mergeCell ref="M3:O3"/>
    <mergeCell ref="M4:O4"/>
    <mergeCell ref="M5:O5"/>
    <mergeCell ref="A7:N8"/>
    <mergeCell ref="M13:O14"/>
    <mergeCell ref="A13:A15"/>
    <mergeCell ref="B13:D14"/>
    <mergeCell ref="E13:E15"/>
    <mergeCell ref="F13:F15"/>
    <mergeCell ref="G13:I14"/>
    <mergeCell ref="J13:L14"/>
    <mergeCell ref="A40:L40"/>
    <mergeCell ref="A37:L37"/>
    <mergeCell ref="A38:L38"/>
    <mergeCell ref="M38:O38"/>
    <mergeCell ref="A39:L39"/>
    <mergeCell ref="M39:O39"/>
  </mergeCells>
  <pageMargins left="0.25" right="0.25" top="0.75" bottom="0.75" header="0.3" footer="0.3"/>
  <pageSetup paperSize="9" scale="65" fitToHeight="0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opLeftCell="A4" workbookViewId="0">
      <selection activeCell="O26" sqref="O26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9" customWidth="1"/>
    <col min="6" max="6" width="9.140625" customWidth="1" outlineLevel="1"/>
    <col min="7" max="7" width="9.7109375" customWidth="1"/>
    <col min="8" max="8" width="9.42578125" customWidth="1"/>
    <col min="9" max="9" width="10.7109375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91" t="s">
        <v>1</v>
      </c>
      <c r="N1" s="91"/>
      <c r="O1" s="91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3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91" t="s">
        <v>5</v>
      </c>
      <c r="N3" s="91"/>
      <c r="O3" s="9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1" t="s">
        <v>6</v>
      </c>
      <c r="N4" s="91"/>
      <c r="O4" s="9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1" t="s">
        <v>104</v>
      </c>
      <c r="N5" s="91"/>
      <c r="O5" s="9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2" t="s">
        <v>153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5" ht="15" customHeight="1" x14ac:dyDescent="0.2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1" t="s">
        <v>141</v>
      </c>
      <c r="B10" s="91"/>
      <c r="C10" s="91"/>
      <c r="D10" s="9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99" t="s">
        <v>7</v>
      </c>
      <c r="B13" s="74" t="s">
        <v>8</v>
      </c>
      <c r="C13" s="75"/>
      <c r="D13" s="76"/>
      <c r="E13" s="99" t="s">
        <v>9</v>
      </c>
      <c r="F13" s="99" t="s">
        <v>10</v>
      </c>
      <c r="G13" s="74" t="s">
        <v>11</v>
      </c>
      <c r="H13" s="75"/>
      <c r="I13" s="76"/>
      <c r="J13" s="74" t="s">
        <v>12</v>
      </c>
      <c r="K13" s="75"/>
      <c r="L13" s="76"/>
      <c r="M13" s="74" t="s">
        <v>13</v>
      </c>
      <c r="N13" s="75"/>
      <c r="O13" s="76"/>
    </row>
    <row r="14" spans="1:15" x14ac:dyDescent="0.25">
      <c r="A14" s="100"/>
      <c r="B14" s="77"/>
      <c r="C14" s="78"/>
      <c r="D14" s="79"/>
      <c r="E14" s="100"/>
      <c r="F14" s="100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101"/>
      <c r="B15" s="5" t="s">
        <v>14</v>
      </c>
      <c r="C15" s="6" t="s">
        <v>15</v>
      </c>
      <c r="D15" s="7" t="s">
        <v>16</v>
      </c>
      <c r="E15" s="101"/>
      <c r="F15" s="101"/>
      <c r="G15" s="6" t="s">
        <v>17</v>
      </c>
      <c r="H15" s="6" t="s">
        <v>18</v>
      </c>
      <c r="I15" s="6" t="s">
        <v>16</v>
      </c>
      <c r="J15" s="6" t="s">
        <v>17</v>
      </c>
      <c r="K15" s="6" t="s">
        <v>15</v>
      </c>
      <c r="L15" s="6" t="s">
        <v>16</v>
      </c>
      <c r="M15" s="6" t="s">
        <v>17</v>
      </c>
      <c r="N15" s="6" t="s">
        <v>15</v>
      </c>
      <c r="O15" s="6" t="s">
        <v>16</v>
      </c>
    </row>
    <row r="16" spans="1:15" x14ac:dyDescent="0.25">
      <c r="A16" s="93" t="s">
        <v>93</v>
      </c>
      <c r="B16" s="6">
        <v>100</v>
      </c>
      <c r="C16" s="6">
        <v>130</v>
      </c>
      <c r="D16" s="7">
        <v>150</v>
      </c>
      <c r="E16" s="8" t="s">
        <v>72</v>
      </c>
      <c r="F16" s="6">
        <v>500</v>
      </c>
      <c r="G16" s="6">
        <v>35.700000000000003</v>
      </c>
      <c r="H16" s="6">
        <v>46.41</v>
      </c>
      <c r="I16" s="6">
        <v>53.55</v>
      </c>
      <c r="J16" s="9">
        <f t="shared" ref="J16:J39" si="0">G16*F16/1000</f>
        <v>17.850000000000001</v>
      </c>
      <c r="K16" s="9">
        <f t="shared" ref="K16:K39" si="1">H16*F16/1000</f>
        <v>23.204999999999998</v>
      </c>
      <c r="L16" s="9">
        <f t="shared" ref="L16:L39" si="2">I16*F16/1000</f>
        <v>26.774999999999999</v>
      </c>
      <c r="M16" s="9">
        <f>SUM(J16:J19)</f>
        <v>29.909000000000002</v>
      </c>
      <c r="N16" s="9">
        <f>SUM(K16:K19)</f>
        <v>38.8827</v>
      </c>
      <c r="O16" s="10">
        <f>SUM(L16:L19)</f>
        <v>44.8645</v>
      </c>
    </row>
    <row r="17" spans="1:15" x14ac:dyDescent="0.25">
      <c r="A17" s="94"/>
      <c r="B17" s="18"/>
      <c r="C17" s="1"/>
      <c r="D17" s="1"/>
      <c r="E17" s="12" t="s">
        <v>37</v>
      </c>
      <c r="F17" s="6">
        <v>0.12</v>
      </c>
      <c r="G17" s="6">
        <v>75</v>
      </c>
      <c r="H17" s="6">
        <v>97.5</v>
      </c>
      <c r="I17" s="6">
        <v>112.5</v>
      </c>
      <c r="J17" s="9">
        <f t="shared" si="0"/>
        <v>8.9999999999999993E-3</v>
      </c>
      <c r="K17" s="9">
        <f t="shared" si="1"/>
        <v>1.1699999999999999E-2</v>
      </c>
      <c r="L17" s="9">
        <f t="shared" si="2"/>
        <v>1.35E-2</v>
      </c>
      <c r="M17" s="6"/>
      <c r="N17" s="6"/>
      <c r="O17" s="13"/>
    </row>
    <row r="18" spans="1:15" x14ac:dyDescent="0.25">
      <c r="A18" s="94"/>
      <c r="B18" s="18"/>
      <c r="C18" s="1"/>
      <c r="D18" s="1"/>
      <c r="E18" s="17" t="s">
        <v>46</v>
      </c>
      <c r="F18" s="6">
        <v>200</v>
      </c>
      <c r="G18" s="6">
        <v>0.25</v>
      </c>
      <c r="H18" s="6">
        <v>0.33</v>
      </c>
      <c r="I18" s="6">
        <v>0.38</v>
      </c>
      <c r="J18" s="9">
        <f t="shared" si="0"/>
        <v>0.05</v>
      </c>
      <c r="K18" s="9">
        <f t="shared" si="1"/>
        <v>6.6000000000000003E-2</v>
      </c>
      <c r="L18" s="9">
        <f t="shared" si="2"/>
        <v>7.5999999999999998E-2</v>
      </c>
      <c r="M18" s="6"/>
      <c r="N18" s="6"/>
      <c r="O18" s="13"/>
    </row>
    <row r="19" spans="1:15" x14ac:dyDescent="0.25">
      <c r="A19" s="95"/>
      <c r="B19" s="14"/>
      <c r="C19" s="15"/>
      <c r="D19" s="15"/>
      <c r="E19" s="17" t="s">
        <v>31</v>
      </c>
      <c r="F19" s="6">
        <v>3000</v>
      </c>
      <c r="G19" s="6">
        <v>4</v>
      </c>
      <c r="H19" s="6">
        <v>5.2</v>
      </c>
      <c r="I19" s="6">
        <v>6</v>
      </c>
      <c r="J19" s="9">
        <f t="shared" si="0"/>
        <v>12</v>
      </c>
      <c r="K19" s="9">
        <f t="shared" si="1"/>
        <v>15.6</v>
      </c>
      <c r="L19" s="9">
        <f t="shared" si="2"/>
        <v>18</v>
      </c>
      <c r="M19" s="6"/>
      <c r="N19" s="6"/>
      <c r="O19" s="13"/>
    </row>
    <row r="20" spans="1:15" ht="31.7" customHeight="1" x14ac:dyDescent="0.25">
      <c r="A20" s="93" t="s">
        <v>127</v>
      </c>
      <c r="B20" s="6">
        <v>70</v>
      </c>
      <c r="C20" s="6">
        <v>70</v>
      </c>
      <c r="D20" s="6">
        <v>70</v>
      </c>
      <c r="E20" s="25" t="s">
        <v>128</v>
      </c>
      <c r="F20" s="6">
        <v>1800</v>
      </c>
      <c r="G20" s="6">
        <v>67</v>
      </c>
      <c r="H20" s="6">
        <v>67</v>
      </c>
      <c r="I20" s="6">
        <v>67</v>
      </c>
      <c r="J20" s="9">
        <f t="shared" si="0"/>
        <v>120.6</v>
      </c>
      <c r="K20" s="9">
        <f t="shared" si="1"/>
        <v>120.6</v>
      </c>
      <c r="L20" s="9">
        <f t="shared" si="2"/>
        <v>120.6</v>
      </c>
      <c r="M20" s="9">
        <f>SUM(J20:J32)</f>
        <v>175.988</v>
      </c>
      <c r="N20" s="9">
        <f>SUM(K20:K32)</f>
        <v>175.988</v>
      </c>
      <c r="O20" s="10">
        <f>SUM(L20:L32)</f>
        <v>175.988</v>
      </c>
    </row>
    <row r="21" spans="1:15" x14ac:dyDescent="0.25">
      <c r="A21" s="94"/>
      <c r="B21" s="15"/>
      <c r="C21" s="15"/>
      <c r="D21" s="16"/>
      <c r="E21" s="17" t="s">
        <v>42</v>
      </c>
      <c r="F21" s="6">
        <v>500</v>
      </c>
      <c r="G21" s="6">
        <v>20</v>
      </c>
      <c r="H21" s="6">
        <v>20</v>
      </c>
      <c r="I21" s="6">
        <v>20</v>
      </c>
      <c r="J21" s="9">
        <f t="shared" si="0"/>
        <v>10</v>
      </c>
      <c r="K21" s="9">
        <f t="shared" si="1"/>
        <v>10</v>
      </c>
      <c r="L21" s="9">
        <f t="shared" si="2"/>
        <v>10</v>
      </c>
      <c r="M21" s="6"/>
      <c r="N21" s="6"/>
      <c r="O21" s="13"/>
    </row>
    <row r="22" spans="1:15" x14ac:dyDescent="0.25">
      <c r="A22" s="94"/>
      <c r="B22" s="15"/>
      <c r="C22" s="15"/>
      <c r="D22" s="16"/>
      <c r="E22" s="17" t="s">
        <v>23</v>
      </c>
      <c r="F22" s="6">
        <v>625</v>
      </c>
      <c r="G22" s="6">
        <v>16</v>
      </c>
      <c r="H22" s="6">
        <v>16</v>
      </c>
      <c r="I22" s="6">
        <v>16</v>
      </c>
      <c r="J22" s="9">
        <f t="shared" si="0"/>
        <v>10</v>
      </c>
      <c r="K22" s="9">
        <f t="shared" si="1"/>
        <v>10</v>
      </c>
      <c r="L22" s="9">
        <f t="shared" si="2"/>
        <v>10</v>
      </c>
      <c r="M22" s="6"/>
      <c r="N22" s="6"/>
      <c r="O22" s="13"/>
    </row>
    <row r="23" spans="1:15" x14ac:dyDescent="0.25">
      <c r="A23" s="94"/>
      <c r="B23" s="15"/>
      <c r="C23" s="15"/>
      <c r="D23" s="16"/>
      <c r="E23" s="17" t="s">
        <v>22</v>
      </c>
      <c r="F23" s="6">
        <v>1300</v>
      </c>
      <c r="G23" s="6">
        <v>2</v>
      </c>
      <c r="H23" s="6">
        <v>2</v>
      </c>
      <c r="I23" s="6">
        <v>2</v>
      </c>
      <c r="J23" s="9">
        <f t="shared" si="0"/>
        <v>2.6</v>
      </c>
      <c r="K23" s="9">
        <f t="shared" si="1"/>
        <v>2.6</v>
      </c>
      <c r="L23" s="9">
        <f t="shared" si="2"/>
        <v>2.6</v>
      </c>
      <c r="M23" s="6"/>
      <c r="N23" s="6"/>
      <c r="O23" s="13"/>
    </row>
    <row r="24" spans="1:15" x14ac:dyDescent="0.25">
      <c r="A24" s="95"/>
      <c r="B24" s="15"/>
      <c r="C24" s="15"/>
      <c r="D24" s="16"/>
      <c r="E24" s="17" t="s">
        <v>43</v>
      </c>
      <c r="F24" s="6">
        <v>200</v>
      </c>
      <c r="G24" s="6">
        <v>0.3</v>
      </c>
      <c r="H24" s="6">
        <v>0.3</v>
      </c>
      <c r="I24" s="6">
        <v>0.3</v>
      </c>
      <c r="J24" s="9">
        <f t="shared" si="0"/>
        <v>0.06</v>
      </c>
      <c r="K24" s="9">
        <f t="shared" si="1"/>
        <v>0.06</v>
      </c>
      <c r="L24" s="9">
        <f t="shared" si="2"/>
        <v>0.06</v>
      </c>
      <c r="M24" s="6"/>
      <c r="N24" s="6"/>
      <c r="O24" s="13"/>
    </row>
    <row r="25" spans="1:15" x14ac:dyDescent="0.25">
      <c r="A25" s="93" t="s">
        <v>89</v>
      </c>
      <c r="B25" s="6">
        <v>50</v>
      </c>
      <c r="C25" s="6">
        <v>50</v>
      </c>
      <c r="D25" s="6">
        <v>50</v>
      </c>
      <c r="E25" s="17" t="s">
        <v>37</v>
      </c>
      <c r="F25" s="6">
        <v>0.12</v>
      </c>
      <c r="G25" s="6">
        <v>25</v>
      </c>
      <c r="H25" s="6">
        <v>25</v>
      </c>
      <c r="I25" s="6">
        <v>25</v>
      </c>
      <c r="J25" s="9">
        <f t="shared" si="0"/>
        <v>3.0000000000000001E-3</v>
      </c>
      <c r="K25" s="9">
        <f t="shared" si="1"/>
        <v>3.0000000000000001E-3</v>
      </c>
      <c r="L25" s="9">
        <f t="shared" si="2"/>
        <v>3.0000000000000001E-3</v>
      </c>
      <c r="M25" s="6"/>
      <c r="N25" s="6"/>
      <c r="O25" s="13"/>
    </row>
    <row r="26" spans="1:15" x14ac:dyDescent="0.25">
      <c r="A26" s="94"/>
      <c r="B26" s="15"/>
      <c r="C26" s="15"/>
      <c r="D26" s="16"/>
      <c r="E26" s="17" t="s">
        <v>21</v>
      </c>
      <c r="F26" s="6">
        <v>2000</v>
      </c>
      <c r="G26" s="6">
        <v>7.5</v>
      </c>
      <c r="H26" s="6">
        <v>7.5</v>
      </c>
      <c r="I26" s="6">
        <v>7.5</v>
      </c>
      <c r="J26" s="9">
        <f t="shared" si="0"/>
        <v>15</v>
      </c>
      <c r="K26" s="9">
        <f t="shared" si="1"/>
        <v>15</v>
      </c>
      <c r="L26" s="9">
        <f t="shared" si="2"/>
        <v>15</v>
      </c>
      <c r="M26" s="6"/>
      <c r="N26" s="6"/>
      <c r="O26" s="13"/>
    </row>
    <row r="27" spans="1:15" x14ac:dyDescent="0.25">
      <c r="A27" s="94"/>
      <c r="B27" s="15"/>
      <c r="C27" s="15"/>
      <c r="D27" s="16"/>
      <c r="E27" s="17" t="s">
        <v>31</v>
      </c>
      <c r="F27" s="6">
        <v>3000</v>
      </c>
      <c r="G27" s="6">
        <v>5</v>
      </c>
      <c r="H27" s="6">
        <v>5</v>
      </c>
      <c r="I27" s="6">
        <v>5</v>
      </c>
      <c r="J27" s="9">
        <f t="shared" si="0"/>
        <v>15</v>
      </c>
      <c r="K27" s="9">
        <f t="shared" si="1"/>
        <v>15</v>
      </c>
      <c r="L27" s="9">
        <f t="shared" si="2"/>
        <v>15</v>
      </c>
      <c r="M27" s="6"/>
      <c r="N27" s="6"/>
      <c r="O27" s="13"/>
    </row>
    <row r="28" spans="1:15" x14ac:dyDescent="0.25">
      <c r="A28" s="94"/>
      <c r="B28" s="15"/>
      <c r="C28" s="15"/>
      <c r="D28" s="16"/>
      <c r="E28" s="17" t="s">
        <v>129</v>
      </c>
      <c r="F28" s="6">
        <v>320</v>
      </c>
      <c r="G28" s="6">
        <v>2.5</v>
      </c>
      <c r="H28" s="6">
        <v>2.5</v>
      </c>
      <c r="I28" s="6">
        <v>2.5</v>
      </c>
      <c r="J28" s="9">
        <f t="shared" si="0"/>
        <v>0.8</v>
      </c>
      <c r="K28" s="9">
        <f t="shared" si="1"/>
        <v>0.8</v>
      </c>
      <c r="L28" s="9">
        <f t="shared" si="2"/>
        <v>0.8</v>
      </c>
      <c r="M28" s="6"/>
      <c r="N28" s="6"/>
      <c r="O28" s="13"/>
    </row>
    <row r="29" spans="1:15" x14ac:dyDescent="0.25">
      <c r="A29" s="94"/>
      <c r="B29" s="15"/>
      <c r="C29" s="15"/>
      <c r="D29" s="16"/>
      <c r="E29" s="17" t="s">
        <v>50</v>
      </c>
      <c r="F29" s="6">
        <v>300</v>
      </c>
      <c r="G29" s="6">
        <v>2.5</v>
      </c>
      <c r="H29" s="6">
        <v>2.5</v>
      </c>
      <c r="I29" s="6">
        <v>2.5</v>
      </c>
      <c r="J29" s="9">
        <f t="shared" si="0"/>
        <v>0.75</v>
      </c>
      <c r="K29" s="9">
        <f t="shared" si="1"/>
        <v>0.75</v>
      </c>
      <c r="L29" s="9">
        <f t="shared" si="2"/>
        <v>0.75</v>
      </c>
      <c r="M29" s="6"/>
      <c r="N29" s="6"/>
      <c r="O29" s="13"/>
    </row>
    <row r="30" spans="1:15" x14ac:dyDescent="0.25">
      <c r="A30" s="94"/>
      <c r="B30" s="15"/>
      <c r="C30" s="15"/>
      <c r="D30" s="16"/>
      <c r="E30" s="17" t="s">
        <v>20</v>
      </c>
      <c r="F30" s="6">
        <v>250</v>
      </c>
      <c r="G30" s="6">
        <v>2.4</v>
      </c>
      <c r="H30" s="6">
        <v>2.4</v>
      </c>
      <c r="I30" s="6">
        <v>2.4</v>
      </c>
      <c r="J30" s="9">
        <f t="shared" si="0"/>
        <v>0.6</v>
      </c>
      <c r="K30" s="9">
        <f t="shared" si="1"/>
        <v>0.6</v>
      </c>
      <c r="L30" s="9">
        <f t="shared" si="2"/>
        <v>0.6</v>
      </c>
      <c r="M30" s="6"/>
      <c r="N30" s="6"/>
      <c r="O30" s="13"/>
    </row>
    <row r="31" spans="1:15" x14ac:dyDescent="0.25">
      <c r="A31" s="94"/>
      <c r="B31" s="15"/>
      <c r="C31" s="15"/>
      <c r="D31" s="16"/>
      <c r="E31" s="17" t="s">
        <v>108</v>
      </c>
      <c r="F31" s="6">
        <v>550</v>
      </c>
      <c r="G31" s="6">
        <v>0.9</v>
      </c>
      <c r="H31" s="6">
        <v>0.9</v>
      </c>
      <c r="I31" s="6">
        <v>0.9</v>
      </c>
      <c r="J31" s="9">
        <f t="shared" si="0"/>
        <v>0.495</v>
      </c>
      <c r="K31" s="9">
        <f t="shared" si="1"/>
        <v>0.495</v>
      </c>
      <c r="L31" s="9">
        <f t="shared" si="2"/>
        <v>0.495</v>
      </c>
      <c r="M31" s="6"/>
      <c r="N31" s="6"/>
      <c r="O31" s="13"/>
    </row>
    <row r="32" spans="1:15" x14ac:dyDescent="0.25">
      <c r="A32" s="95"/>
      <c r="B32" s="15"/>
      <c r="C32" s="15"/>
      <c r="D32" s="16"/>
      <c r="E32" s="17" t="s">
        <v>46</v>
      </c>
      <c r="F32" s="6">
        <v>200</v>
      </c>
      <c r="G32" s="6">
        <v>0.4</v>
      </c>
      <c r="H32" s="6">
        <v>0.4</v>
      </c>
      <c r="I32" s="6">
        <v>0.4</v>
      </c>
      <c r="J32" s="9">
        <f t="shared" si="0"/>
        <v>0.08</v>
      </c>
      <c r="K32" s="9">
        <f t="shared" si="1"/>
        <v>0.08</v>
      </c>
      <c r="L32" s="9">
        <f t="shared" si="2"/>
        <v>0.08</v>
      </c>
      <c r="M32" s="6"/>
      <c r="N32" s="6"/>
      <c r="O32" s="13"/>
    </row>
    <row r="33" spans="1:15" x14ac:dyDescent="0.25">
      <c r="A33" s="81" t="s">
        <v>95</v>
      </c>
      <c r="B33" s="20">
        <v>200</v>
      </c>
      <c r="C33" s="13">
        <v>200</v>
      </c>
      <c r="D33" s="13">
        <v>200</v>
      </c>
      <c r="E33" s="19" t="s">
        <v>107</v>
      </c>
      <c r="F33" s="13">
        <v>1200</v>
      </c>
      <c r="G33" s="13">
        <v>20</v>
      </c>
      <c r="H33" s="13">
        <v>20</v>
      </c>
      <c r="I33" s="13">
        <v>20</v>
      </c>
      <c r="J33" s="9">
        <f t="shared" si="0"/>
        <v>24</v>
      </c>
      <c r="K33" s="9">
        <f t="shared" si="1"/>
        <v>24</v>
      </c>
      <c r="L33" s="9">
        <f t="shared" si="2"/>
        <v>24</v>
      </c>
      <c r="M33" s="10">
        <f>SUM(J33:J37)</f>
        <v>56</v>
      </c>
      <c r="N33" s="10">
        <f>SUM(K33:K37)</f>
        <v>56</v>
      </c>
      <c r="O33" s="10">
        <f>SUM(L33:L37)</f>
        <v>56</v>
      </c>
    </row>
    <row r="34" spans="1:15" x14ac:dyDescent="0.25">
      <c r="A34" s="105"/>
      <c r="B34" s="28"/>
      <c r="C34" s="28"/>
      <c r="D34" s="28"/>
      <c r="E34" s="19" t="s">
        <v>108</v>
      </c>
      <c r="F34" s="13">
        <v>550</v>
      </c>
      <c r="G34" s="13">
        <v>20</v>
      </c>
      <c r="H34" s="13">
        <v>20</v>
      </c>
      <c r="I34" s="13">
        <v>20</v>
      </c>
      <c r="J34" s="9">
        <f t="shared" si="0"/>
        <v>11</v>
      </c>
      <c r="K34" s="9">
        <f t="shared" si="1"/>
        <v>11</v>
      </c>
      <c r="L34" s="9">
        <f t="shared" si="2"/>
        <v>11</v>
      </c>
      <c r="M34" s="13"/>
      <c r="N34" s="13"/>
      <c r="O34" s="13"/>
    </row>
    <row r="35" spans="1:15" x14ac:dyDescent="0.25">
      <c r="A35" s="105"/>
      <c r="B35" s="28"/>
      <c r="C35" s="28"/>
      <c r="D35" s="28"/>
      <c r="E35" s="19" t="s">
        <v>36</v>
      </c>
      <c r="F35" s="13">
        <v>5000</v>
      </c>
      <c r="G35" s="13">
        <v>0.2</v>
      </c>
      <c r="H35" s="13">
        <v>0.2</v>
      </c>
      <c r="I35" s="13">
        <v>0.2</v>
      </c>
      <c r="J35" s="9">
        <f t="shared" si="0"/>
        <v>1</v>
      </c>
      <c r="K35" s="9">
        <f t="shared" si="1"/>
        <v>1</v>
      </c>
      <c r="L35" s="9">
        <f t="shared" si="2"/>
        <v>1</v>
      </c>
      <c r="M35" s="13"/>
      <c r="N35" s="13"/>
      <c r="O35" s="13"/>
    </row>
    <row r="36" spans="1:15" x14ac:dyDescent="0.25">
      <c r="A36" s="105"/>
      <c r="B36" s="30"/>
      <c r="C36" s="28"/>
      <c r="D36" s="28"/>
      <c r="E36" s="19" t="s">
        <v>37</v>
      </c>
      <c r="F36" s="13">
        <v>100</v>
      </c>
      <c r="G36" s="13">
        <v>200</v>
      </c>
      <c r="H36" s="13">
        <v>200</v>
      </c>
      <c r="I36" s="13">
        <v>200</v>
      </c>
      <c r="J36" s="9">
        <f t="shared" si="0"/>
        <v>20</v>
      </c>
      <c r="K36" s="9">
        <f t="shared" si="1"/>
        <v>20</v>
      </c>
      <c r="L36" s="9">
        <f t="shared" si="2"/>
        <v>20</v>
      </c>
      <c r="M36" s="13"/>
      <c r="N36" s="13"/>
      <c r="O36" s="13"/>
    </row>
    <row r="37" spans="1:15" x14ac:dyDescent="0.25">
      <c r="A37" s="82"/>
      <c r="B37" s="31"/>
      <c r="C37" s="31"/>
      <c r="D37" s="31"/>
      <c r="E37" s="19"/>
      <c r="F37" s="13"/>
      <c r="G37" s="13"/>
      <c r="H37" s="13"/>
      <c r="I37" s="13"/>
      <c r="J37" s="9"/>
      <c r="K37" s="9"/>
      <c r="L37" s="9"/>
      <c r="M37" s="13"/>
      <c r="N37" s="13"/>
      <c r="O37" s="13"/>
    </row>
    <row r="38" spans="1:15" ht="15" customHeight="1" x14ac:dyDescent="0.25">
      <c r="A38" s="81" t="s">
        <v>23</v>
      </c>
      <c r="B38" s="20">
        <v>20</v>
      </c>
      <c r="C38" s="13">
        <v>35</v>
      </c>
      <c r="D38" s="13">
        <v>40</v>
      </c>
      <c r="E38" s="21" t="s">
        <v>23</v>
      </c>
      <c r="F38" s="13">
        <v>625</v>
      </c>
      <c r="G38" s="13">
        <v>20</v>
      </c>
      <c r="H38" s="13">
        <v>35</v>
      </c>
      <c r="I38" s="13">
        <v>40</v>
      </c>
      <c r="J38" s="9">
        <f t="shared" si="0"/>
        <v>12.5</v>
      </c>
      <c r="K38" s="9">
        <f t="shared" si="1"/>
        <v>21.875</v>
      </c>
      <c r="L38" s="9">
        <f t="shared" si="2"/>
        <v>25</v>
      </c>
      <c r="M38" s="10">
        <f>J38</f>
        <v>12.5</v>
      </c>
      <c r="N38" s="10">
        <f>K38</f>
        <v>21.875</v>
      </c>
      <c r="O38" s="10">
        <f>L38</f>
        <v>25</v>
      </c>
    </row>
    <row r="39" spans="1:15" x14ac:dyDescent="0.25">
      <c r="A39" s="82"/>
      <c r="B39" s="20"/>
      <c r="C39" s="13"/>
      <c r="D39" s="13"/>
      <c r="E39" s="21"/>
      <c r="F39" s="13"/>
      <c r="G39" s="13"/>
      <c r="H39" s="13"/>
      <c r="I39" s="13"/>
      <c r="J39" s="9">
        <f t="shared" si="0"/>
        <v>0</v>
      </c>
      <c r="K39" s="9">
        <f t="shared" si="1"/>
        <v>0</v>
      </c>
      <c r="L39" s="9">
        <f t="shared" si="2"/>
        <v>0</v>
      </c>
      <c r="M39" s="13"/>
      <c r="N39" s="13"/>
      <c r="O39" s="13"/>
    </row>
    <row r="40" spans="1:15" x14ac:dyDescent="0.25">
      <c r="A40" s="22" t="s">
        <v>24</v>
      </c>
      <c r="B40" s="22"/>
      <c r="C40" s="22"/>
      <c r="D40" s="22"/>
      <c r="E40" s="22"/>
      <c r="F40" s="13"/>
      <c r="G40" s="13">
        <f>127.84+139.44+126.94+52.44+189.01+105.6+68+13.6</f>
        <v>822.87</v>
      </c>
      <c r="H40" s="13">
        <f>147.02+181.27+150+69.92+189.01+105.6+119+13.6</f>
        <v>975.42000000000007</v>
      </c>
      <c r="I40" s="13">
        <f>159.8+209.16+161.53+87.4+189.01+105.6+136+13.6</f>
        <v>1062.0999999999999</v>
      </c>
      <c r="J40" s="10"/>
      <c r="K40" s="10"/>
      <c r="L40" s="10"/>
      <c r="M40" s="13"/>
      <c r="N40" s="13"/>
      <c r="O40" s="13"/>
    </row>
    <row r="41" spans="1:15" x14ac:dyDescent="0.25">
      <c r="A41" s="22"/>
      <c r="B41" s="22"/>
      <c r="C41" s="22"/>
      <c r="D41" s="22"/>
      <c r="E41" s="22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1:15" outlineLevel="1" x14ac:dyDescent="0.25">
      <c r="A42" s="68" t="s">
        <v>25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70"/>
      <c r="M42" s="10">
        <f>SUM(M16:M41)</f>
        <v>274.39699999999999</v>
      </c>
      <c r="N42" s="10">
        <f>SUM(N16:N41)</f>
        <v>292.7457</v>
      </c>
      <c r="O42" s="10">
        <f>SUM(O16:O41)</f>
        <v>301.85249999999996</v>
      </c>
    </row>
    <row r="43" spans="1:15" outlineLevel="1" x14ac:dyDescent="0.25">
      <c r="A43" s="68" t="s">
        <v>26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70"/>
      <c r="M43" s="10">
        <f>M42*1.2</f>
        <v>329.27639999999997</v>
      </c>
      <c r="N43" s="10">
        <f t="shared" ref="N43:O43" si="3">N42*1.2</f>
        <v>351.29483999999997</v>
      </c>
      <c r="O43" s="10">
        <f t="shared" si="3"/>
        <v>362.22299999999996</v>
      </c>
    </row>
    <row r="44" spans="1:15" outlineLevel="1" x14ac:dyDescent="0.25">
      <c r="A44" s="68" t="s">
        <v>27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70"/>
      <c r="M44" s="71">
        <f>(M43+N43+O43)/3</f>
        <v>347.59807999999998</v>
      </c>
      <c r="N44" s="72"/>
      <c r="O44" s="73"/>
    </row>
    <row r="45" spans="1:15" outlineLevel="1" x14ac:dyDescent="0.25">
      <c r="A45" s="68" t="s">
        <v>28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70"/>
      <c r="M45" s="71">
        <f>M44*1.12</f>
        <v>389.30984960000001</v>
      </c>
      <c r="N45" s="72"/>
      <c r="O45" s="73"/>
    </row>
    <row r="46" spans="1:15" outlineLevel="1" x14ac:dyDescent="0.25">
      <c r="A46" s="68" t="s">
        <v>29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70"/>
      <c r="M46" s="23"/>
      <c r="N46" s="23"/>
      <c r="O46" s="23"/>
    </row>
    <row r="47" spans="1:15" outlineLevel="1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6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6:15" x14ac:dyDescent="0.25"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6:15" x14ac:dyDescent="0.25"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6:15" x14ac:dyDescent="0.25"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6:15" x14ac:dyDescent="0.25"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6:15" x14ac:dyDescent="0.25"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6:15" x14ac:dyDescent="0.25"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6:15" x14ac:dyDescent="0.25">
      <c r="F61" s="24"/>
      <c r="G61" s="24"/>
      <c r="H61" s="24"/>
      <c r="I61" s="24"/>
      <c r="J61" s="24"/>
      <c r="K61" s="24"/>
      <c r="L61" s="24"/>
      <c r="M61" s="24"/>
      <c r="N61" s="24"/>
      <c r="O61" s="24"/>
    </row>
  </sheetData>
  <mergeCells count="25">
    <mergeCell ref="A10:D10"/>
    <mergeCell ref="M1:O1"/>
    <mergeCell ref="M3:O3"/>
    <mergeCell ref="M4:O4"/>
    <mergeCell ref="M5:O5"/>
    <mergeCell ref="A7:N8"/>
    <mergeCell ref="A38:A39"/>
    <mergeCell ref="M13:O14"/>
    <mergeCell ref="A13:A15"/>
    <mergeCell ref="B13:D14"/>
    <mergeCell ref="E13:E15"/>
    <mergeCell ref="F13:F15"/>
    <mergeCell ref="G13:I14"/>
    <mergeCell ref="J13:L14"/>
    <mergeCell ref="A16:A19"/>
    <mergeCell ref="A20:A24"/>
    <mergeCell ref="A25:A32"/>
    <mergeCell ref="A33:A37"/>
    <mergeCell ref="A46:L46"/>
    <mergeCell ref="A42:L42"/>
    <mergeCell ref="A43:L43"/>
    <mergeCell ref="A44:L44"/>
    <mergeCell ref="M44:O44"/>
    <mergeCell ref="A45:L45"/>
    <mergeCell ref="M45:O45"/>
  </mergeCells>
  <pageMargins left="0.25" right="0.25" top="0.75" bottom="0.75" header="0.3" footer="0.3"/>
  <pageSetup paperSize="9" scale="76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topLeftCell="A5" workbookViewId="0">
      <selection activeCell="E10" sqref="E10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34.28515625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91" t="s">
        <v>1</v>
      </c>
      <c r="N1" s="91"/>
      <c r="O1" s="91"/>
    </row>
    <row r="2" spans="1:15" x14ac:dyDescent="0.25">
      <c r="A2" s="1"/>
      <c r="B2" s="1"/>
      <c r="C2" s="1"/>
      <c r="D2" s="1"/>
      <c r="E2" s="1"/>
      <c r="F2" s="1"/>
      <c r="G2" s="1"/>
      <c r="H2" s="2"/>
      <c r="I2" s="1"/>
      <c r="J2" s="1"/>
      <c r="K2" s="1"/>
      <c r="L2" s="1"/>
      <c r="M2" s="4" t="s">
        <v>3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91" t="s">
        <v>5</v>
      </c>
      <c r="N3" s="91"/>
      <c r="O3" s="91"/>
    </row>
    <row r="4" spans="1:15" x14ac:dyDescent="0.25">
      <c r="A4" s="1"/>
      <c r="B4" s="1"/>
      <c r="C4" s="1"/>
      <c r="D4" s="1"/>
      <c r="E4" s="1"/>
      <c r="F4" s="1"/>
      <c r="G4" s="1"/>
      <c r="H4" s="3"/>
      <c r="I4" s="1"/>
      <c r="J4" s="1"/>
      <c r="K4" s="1"/>
      <c r="L4" s="1"/>
      <c r="M4" s="91" t="s">
        <v>6</v>
      </c>
      <c r="N4" s="91"/>
      <c r="O4" s="9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1" t="s">
        <v>104</v>
      </c>
      <c r="N5" s="91"/>
      <c r="O5" s="9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2" t="s">
        <v>153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5" ht="15" customHeight="1" x14ac:dyDescent="0.2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1" t="s">
        <v>132</v>
      </c>
      <c r="B10" s="91"/>
      <c r="C10" s="91"/>
      <c r="D10" s="9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99" t="s">
        <v>7</v>
      </c>
      <c r="B13" s="74" t="s">
        <v>8</v>
      </c>
      <c r="C13" s="75"/>
      <c r="D13" s="76"/>
      <c r="E13" s="99" t="s">
        <v>9</v>
      </c>
      <c r="F13" s="99" t="s">
        <v>10</v>
      </c>
      <c r="G13" s="74" t="s">
        <v>11</v>
      </c>
      <c r="H13" s="75"/>
      <c r="I13" s="76"/>
      <c r="J13" s="74" t="s">
        <v>12</v>
      </c>
      <c r="K13" s="75"/>
      <c r="L13" s="76"/>
      <c r="M13" s="74" t="s">
        <v>13</v>
      </c>
      <c r="N13" s="75"/>
      <c r="O13" s="76"/>
    </row>
    <row r="14" spans="1:15" x14ac:dyDescent="0.25">
      <c r="A14" s="100"/>
      <c r="B14" s="77"/>
      <c r="C14" s="78"/>
      <c r="D14" s="79"/>
      <c r="E14" s="100"/>
      <c r="F14" s="100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101"/>
      <c r="B15" s="5" t="s">
        <v>14</v>
      </c>
      <c r="C15" s="6" t="s">
        <v>15</v>
      </c>
      <c r="D15" s="7" t="s">
        <v>16</v>
      </c>
      <c r="E15" s="101"/>
      <c r="F15" s="101"/>
      <c r="G15" s="6" t="s">
        <v>17</v>
      </c>
      <c r="H15" s="6" t="s">
        <v>18</v>
      </c>
      <c r="I15" s="6" t="s">
        <v>16</v>
      </c>
      <c r="J15" s="6" t="s">
        <v>17</v>
      </c>
      <c r="K15" s="6" t="s">
        <v>15</v>
      </c>
      <c r="L15" s="6" t="s">
        <v>16</v>
      </c>
      <c r="M15" s="6" t="s">
        <v>17</v>
      </c>
      <c r="N15" s="6" t="s">
        <v>15</v>
      </c>
      <c r="O15" s="6" t="s">
        <v>16</v>
      </c>
    </row>
    <row r="16" spans="1:15" x14ac:dyDescent="0.25">
      <c r="A16" s="93" t="s">
        <v>77</v>
      </c>
      <c r="B16" s="6">
        <v>100</v>
      </c>
      <c r="C16" s="6">
        <v>130</v>
      </c>
      <c r="D16" s="7">
        <v>150</v>
      </c>
      <c r="E16" s="8" t="s">
        <v>78</v>
      </c>
      <c r="F16" s="6">
        <v>400</v>
      </c>
      <c r="G16" s="6">
        <v>143</v>
      </c>
      <c r="H16" s="6">
        <v>186</v>
      </c>
      <c r="I16" s="6">
        <v>215</v>
      </c>
      <c r="J16" s="9">
        <f t="shared" ref="J16:J44" si="0">G16*F16/1000</f>
        <v>57.2</v>
      </c>
      <c r="K16" s="9">
        <f t="shared" ref="K16:K44" si="1">H16*F16/1000</f>
        <v>74.400000000000006</v>
      </c>
      <c r="L16" s="9">
        <f t="shared" ref="L16:L44" si="2">I16*F16/1000</f>
        <v>86</v>
      </c>
      <c r="M16" s="9">
        <f>SUM(J16:J25)</f>
        <v>84.794000000000011</v>
      </c>
      <c r="N16" s="9">
        <f>SUM(K16:K25)</f>
        <v>114.08999999999999</v>
      </c>
      <c r="O16" s="10">
        <f>SUM(L16:L25)</f>
        <v>132.08000000000001</v>
      </c>
    </row>
    <row r="17" spans="1:15" x14ac:dyDescent="0.25">
      <c r="A17" s="94"/>
      <c r="B17" s="1"/>
      <c r="C17" s="1"/>
      <c r="D17" s="1"/>
      <c r="E17" s="12" t="s">
        <v>31</v>
      </c>
      <c r="F17" s="6">
        <v>3000</v>
      </c>
      <c r="G17" s="6">
        <v>3.5</v>
      </c>
      <c r="H17" s="6">
        <v>4.5</v>
      </c>
      <c r="I17" s="6">
        <v>5.25</v>
      </c>
      <c r="J17" s="9">
        <f t="shared" si="0"/>
        <v>10.5</v>
      </c>
      <c r="K17" s="9">
        <f t="shared" si="1"/>
        <v>13.5</v>
      </c>
      <c r="L17" s="9">
        <f t="shared" si="2"/>
        <v>15.75</v>
      </c>
      <c r="M17" s="9"/>
      <c r="N17" s="9"/>
      <c r="O17" s="10"/>
    </row>
    <row r="18" spans="1:15" x14ac:dyDescent="0.25">
      <c r="A18" s="94"/>
      <c r="B18" s="1"/>
      <c r="C18" s="1"/>
      <c r="D18" s="1"/>
      <c r="E18" s="12" t="s">
        <v>50</v>
      </c>
      <c r="F18" s="6">
        <v>300</v>
      </c>
      <c r="G18" s="6">
        <v>2.5</v>
      </c>
      <c r="H18" s="6">
        <v>3.2</v>
      </c>
      <c r="I18" s="6">
        <v>3.75</v>
      </c>
      <c r="J18" s="9">
        <f t="shared" si="0"/>
        <v>0.75</v>
      </c>
      <c r="K18" s="9">
        <f t="shared" si="1"/>
        <v>0.96</v>
      </c>
      <c r="L18" s="9">
        <f t="shared" si="2"/>
        <v>1.125</v>
      </c>
      <c r="M18" s="9"/>
      <c r="N18" s="9"/>
      <c r="O18" s="10"/>
    </row>
    <row r="19" spans="1:15" x14ac:dyDescent="0.25">
      <c r="A19" s="94"/>
      <c r="B19" s="1"/>
      <c r="C19" s="1"/>
      <c r="D19" s="1"/>
      <c r="E19" s="12" t="s">
        <v>32</v>
      </c>
      <c r="F19" s="6">
        <v>250</v>
      </c>
      <c r="G19" s="6">
        <v>4.8</v>
      </c>
      <c r="H19" s="6">
        <v>6.2</v>
      </c>
      <c r="I19" s="6">
        <v>7.2</v>
      </c>
      <c r="J19" s="9">
        <f t="shared" si="0"/>
        <v>1.2</v>
      </c>
      <c r="K19" s="9">
        <f t="shared" si="1"/>
        <v>1.55</v>
      </c>
      <c r="L19" s="9">
        <f t="shared" si="2"/>
        <v>1.8</v>
      </c>
      <c r="M19" s="9"/>
      <c r="N19" s="9"/>
      <c r="O19" s="10"/>
    </row>
    <row r="20" spans="1:15" x14ac:dyDescent="0.25">
      <c r="A20" s="94"/>
      <c r="B20" s="1"/>
      <c r="C20" s="1"/>
      <c r="D20" s="1"/>
      <c r="E20" s="12" t="s">
        <v>21</v>
      </c>
      <c r="F20" s="6">
        <v>2000</v>
      </c>
      <c r="G20" s="6">
        <v>6</v>
      </c>
      <c r="H20" s="6">
        <v>7.8</v>
      </c>
      <c r="I20" s="6">
        <v>9</v>
      </c>
      <c r="J20" s="9">
        <f t="shared" si="0"/>
        <v>12</v>
      </c>
      <c r="K20" s="9">
        <f t="shared" si="1"/>
        <v>15.6</v>
      </c>
      <c r="L20" s="9">
        <f t="shared" si="2"/>
        <v>18</v>
      </c>
      <c r="M20" s="9"/>
      <c r="N20" s="9"/>
      <c r="O20" s="10"/>
    </row>
    <row r="21" spans="1:15" x14ac:dyDescent="0.25">
      <c r="A21" s="94"/>
      <c r="B21" s="1"/>
      <c r="C21" s="1"/>
      <c r="D21" s="1"/>
      <c r="E21" s="12" t="s">
        <v>36</v>
      </c>
      <c r="F21" s="6">
        <v>5000</v>
      </c>
      <c r="G21" s="6">
        <v>0.2</v>
      </c>
      <c r="H21" s="6">
        <v>0.2</v>
      </c>
      <c r="I21" s="6">
        <v>0.2</v>
      </c>
      <c r="J21" s="9">
        <f t="shared" si="0"/>
        <v>1</v>
      </c>
      <c r="K21" s="9">
        <f t="shared" si="1"/>
        <v>1</v>
      </c>
      <c r="L21" s="9">
        <f t="shared" si="2"/>
        <v>1</v>
      </c>
      <c r="M21" s="9"/>
      <c r="N21" s="9"/>
      <c r="O21" s="10"/>
    </row>
    <row r="22" spans="1:15" x14ac:dyDescent="0.25">
      <c r="A22" s="94"/>
      <c r="B22" s="1"/>
      <c r="C22" s="1"/>
      <c r="D22" s="1"/>
      <c r="E22" s="12" t="s">
        <v>45</v>
      </c>
      <c r="F22" s="6">
        <v>320</v>
      </c>
      <c r="G22" s="6">
        <v>1.2</v>
      </c>
      <c r="H22" s="6">
        <v>15</v>
      </c>
      <c r="I22" s="6">
        <v>18</v>
      </c>
      <c r="J22" s="9">
        <f t="shared" si="0"/>
        <v>0.38400000000000001</v>
      </c>
      <c r="K22" s="9">
        <f t="shared" si="1"/>
        <v>4.8</v>
      </c>
      <c r="L22" s="9">
        <f t="shared" si="2"/>
        <v>5.76</v>
      </c>
      <c r="M22" s="9"/>
      <c r="N22" s="9"/>
      <c r="O22" s="10"/>
    </row>
    <row r="23" spans="1:15" x14ac:dyDescent="0.25">
      <c r="A23" s="94"/>
      <c r="B23" s="1"/>
      <c r="C23" s="1"/>
      <c r="D23" s="1"/>
      <c r="E23" s="12" t="s">
        <v>34</v>
      </c>
      <c r="F23" s="6">
        <v>550</v>
      </c>
      <c r="G23" s="6">
        <v>3</v>
      </c>
      <c r="H23" s="6">
        <v>3.9</v>
      </c>
      <c r="I23" s="6">
        <v>4.5</v>
      </c>
      <c r="J23" s="9">
        <f t="shared" si="0"/>
        <v>1.65</v>
      </c>
      <c r="K23" s="9">
        <f t="shared" si="1"/>
        <v>2.145</v>
      </c>
      <c r="L23" s="9">
        <f t="shared" si="2"/>
        <v>2.4750000000000001</v>
      </c>
      <c r="M23" s="9"/>
      <c r="N23" s="9"/>
      <c r="O23" s="10"/>
    </row>
    <row r="24" spans="1:15" x14ac:dyDescent="0.25">
      <c r="A24" s="94"/>
      <c r="B24" s="1"/>
      <c r="C24" s="1"/>
      <c r="D24" s="1"/>
      <c r="E24" s="12" t="s">
        <v>112</v>
      </c>
      <c r="F24" s="6">
        <v>5000</v>
      </c>
      <c r="G24" s="6">
        <v>0.02</v>
      </c>
      <c r="H24" s="6">
        <v>2.5000000000000001E-2</v>
      </c>
      <c r="I24" s="6">
        <v>0.03</v>
      </c>
      <c r="J24" s="9">
        <f t="shared" si="0"/>
        <v>0.1</v>
      </c>
      <c r="K24" s="9">
        <f t="shared" si="1"/>
        <v>0.125</v>
      </c>
      <c r="L24" s="9">
        <f t="shared" si="2"/>
        <v>0.15</v>
      </c>
      <c r="M24" s="9"/>
      <c r="N24" s="9"/>
      <c r="O24" s="10"/>
    </row>
    <row r="25" spans="1:15" x14ac:dyDescent="0.25">
      <c r="A25" s="95"/>
      <c r="B25" s="1"/>
      <c r="C25" s="1"/>
      <c r="D25" s="1"/>
      <c r="E25" s="12" t="s">
        <v>79</v>
      </c>
      <c r="F25" s="6">
        <v>1000</v>
      </c>
      <c r="G25" s="6">
        <v>0.01</v>
      </c>
      <c r="H25" s="6">
        <v>0.01</v>
      </c>
      <c r="I25" s="6">
        <v>0.02</v>
      </c>
      <c r="J25" s="9">
        <f t="shared" si="0"/>
        <v>0.01</v>
      </c>
      <c r="K25" s="9">
        <f t="shared" si="1"/>
        <v>0.01</v>
      </c>
      <c r="L25" s="9">
        <f t="shared" si="2"/>
        <v>0.02</v>
      </c>
      <c r="M25" s="9"/>
      <c r="N25" s="9"/>
      <c r="O25" s="10"/>
    </row>
    <row r="26" spans="1:15" x14ac:dyDescent="0.25">
      <c r="A26" s="96" t="s">
        <v>80</v>
      </c>
      <c r="B26" s="5">
        <v>110</v>
      </c>
      <c r="C26" s="6">
        <v>110</v>
      </c>
      <c r="D26" s="7">
        <v>110</v>
      </c>
      <c r="E26" s="12" t="s">
        <v>64</v>
      </c>
      <c r="F26" s="6">
        <v>3000</v>
      </c>
      <c r="G26" s="6">
        <v>52</v>
      </c>
      <c r="H26" s="6">
        <v>52</v>
      </c>
      <c r="I26" s="6">
        <v>52</v>
      </c>
      <c r="J26" s="9">
        <f t="shared" si="0"/>
        <v>156</v>
      </c>
      <c r="K26" s="9">
        <f t="shared" si="1"/>
        <v>156</v>
      </c>
      <c r="L26" s="9">
        <f t="shared" si="2"/>
        <v>156</v>
      </c>
      <c r="M26" s="9">
        <f>SUM(J26:J38)</f>
        <v>197.02021999999999</v>
      </c>
      <c r="N26" s="9">
        <f>SUM(K26:K38)</f>
        <v>197.02622</v>
      </c>
      <c r="O26" s="10">
        <f>SUM(L26:L38)</f>
        <v>197.03422</v>
      </c>
    </row>
    <row r="27" spans="1:15" x14ac:dyDescent="0.25">
      <c r="A27" s="97"/>
      <c r="B27" s="1"/>
      <c r="C27" s="1"/>
      <c r="D27" s="1"/>
      <c r="E27" s="12" t="s">
        <v>81</v>
      </c>
      <c r="F27" s="6"/>
      <c r="G27" s="6"/>
      <c r="H27" s="6"/>
      <c r="I27" s="6"/>
      <c r="J27" s="9">
        <f t="shared" si="0"/>
        <v>0</v>
      </c>
      <c r="K27" s="9">
        <f t="shared" si="1"/>
        <v>0</v>
      </c>
      <c r="L27" s="9">
        <f t="shared" si="2"/>
        <v>0</v>
      </c>
      <c r="M27" s="9"/>
      <c r="N27" s="9"/>
      <c r="O27" s="10"/>
    </row>
    <row r="28" spans="1:15" x14ac:dyDescent="0.25">
      <c r="A28" s="97"/>
      <c r="E28" s="19" t="s">
        <v>37</v>
      </c>
      <c r="F28" s="13">
        <v>0.12</v>
      </c>
      <c r="G28" s="13">
        <v>6</v>
      </c>
      <c r="H28" s="13">
        <v>6</v>
      </c>
      <c r="I28" s="13">
        <v>6</v>
      </c>
      <c r="J28" s="9">
        <f t="shared" si="0"/>
        <v>7.1999999999999994E-4</v>
      </c>
      <c r="K28" s="9">
        <f t="shared" si="1"/>
        <v>7.1999999999999994E-4</v>
      </c>
      <c r="L28" s="9">
        <f t="shared" si="2"/>
        <v>7.1999999999999994E-4</v>
      </c>
      <c r="M28" s="10"/>
      <c r="N28" s="10"/>
      <c r="O28" s="10"/>
    </row>
    <row r="29" spans="1:15" x14ac:dyDescent="0.25">
      <c r="A29" s="97"/>
      <c r="E29" s="19" t="s">
        <v>62</v>
      </c>
      <c r="F29" s="13">
        <v>500</v>
      </c>
      <c r="G29" s="13">
        <v>5</v>
      </c>
      <c r="H29" s="13">
        <v>5</v>
      </c>
      <c r="I29" s="13">
        <v>5</v>
      </c>
      <c r="J29" s="9">
        <f t="shared" si="0"/>
        <v>2.5</v>
      </c>
      <c r="K29" s="9">
        <f t="shared" si="1"/>
        <v>2.5</v>
      </c>
      <c r="L29" s="9">
        <f t="shared" si="2"/>
        <v>2.5</v>
      </c>
      <c r="M29" s="10"/>
      <c r="N29" s="10"/>
      <c r="O29" s="10"/>
    </row>
    <row r="30" spans="1:15" x14ac:dyDescent="0.25">
      <c r="A30" s="97"/>
      <c r="E30" s="19" t="s">
        <v>45</v>
      </c>
      <c r="F30" s="13">
        <v>320</v>
      </c>
      <c r="G30" s="13">
        <v>4</v>
      </c>
      <c r="H30" s="13">
        <v>4</v>
      </c>
      <c r="I30" s="13">
        <v>4</v>
      </c>
      <c r="J30" s="9">
        <f t="shared" si="0"/>
        <v>1.28</v>
      </c>
      <c r="K30" s="9">
        <f t="shared" si="1"/>
        <v>1.28</v>
      </c>
      <c r="L30" s="9">
        <f t="shared" si="2"/>
        <v>1.28</v>
      </c>
      <c r="M30" s="10"/>
      <c r="N30" s="10"/>
      <c r="O30" s="10"/>
    </row>
    <row r="31" spans="1:15" x14ac:dyDescent="0.25">
      <c r="A31" s="97"/>
      <c r="E31" s="19" t="s">
        <v>32</v>
      </c>
      <c r="F31" s="13">
        <v>250</v>
      </c>
      <c r="G31" s="13">
        <v>21</v>
      </c>
      <c r="H31" s="13">
        <v>21</v>
      </c>
      <c r="I31" s="13">
        <v>21</v>
      </c>
      <c r="J31" s="9">
        <f t="shared" si="0"/>
        <v>5.25</v>
      </c>
      <c r="K31" s="9">
        <f t="shared" si="1"/>
        <v>5.25</v>
      </c>
      <c r="L31" s="9">
        <f t="shared" si="2"/>
        <v>5.25</v>
      </c>
      <c r="M31" s="10"/>
      <c r="N31" s="10"/>
      <c r="O31" s="10"/>
    </row>
    <row r="32" spans="1:15" x14ac:dyDescent="0.25">
      <c r="A32" s="97"/>
      <c r="E32" s="19" t="s">
        <v>22</v>
      </c>
      <c r="F32" s="13">
        <v>1300</v>
      </c>
      <c r="G32" s="13">
        <v>3</v>
      </c>
      <c r="H32" s="13">
        <v>3</v>
      </c>
      <c r="I32" s="13">
        <v>3</v>
      </c>
      <c r="J32" s="9">
        <f t="shared" si="0"/>
        <v>3.9</v>
      </c>
      <c r="K32" s="9">
        <f t="shared" si="1"/>
        <v>3.9</v>
      </c>
      <c r="L32" s="9">
        <f t="shared" si="2"/>
        <v>3.9</v>
      </c>
      <c r="M32" s="10"/>
      <c r="N32" s="10"/>
      <c r="O32" s="10"/>
    </row>
    <row r="33" spans="1:15" x14ac:dyDescent="0.25">
      <c r="A33" s="97"/>
      <c r="E33" s="19" t="s">
        <v>113</v>
      </c>
      <c r="F33" s="13">
        <v>1250</v>
      </c>
      <c r="G33" s="13">
        <v>12.5</v>
      </c>
      <c r="H33" s="13">
        <v>12.5</v>
      </c>
      <c r="I33" s="13">
        <v>12.5</v>
      </c>
      <c r="J33" s="9">
        <f t="shared" si="0"/>
        <v>15.625</v>
      </c>
      <c r="K33" s="9">
        <f t="shared" si="1"/>
        <v>15.625</v>
      </c>
      <c r="L33" s="9">
        <f t="shared" si="2"/>
        <v>15.625</v>
      </c>
      <c r="M33" s="10"/>
      <c r="N33" s="10"/>
      <c r="O33" s="10"/>
    </row>
    <row r="34" spans="1:15" x14ac:dyDescent="0.25">
      <c r="A34" s="97"/>
      <c r="E34" s="19" t="s">
        <v>45</v>
      </c>
      <c r="F34" s="13">
        <v>320</v>
      </c>
      <c r="G34" s="13">
        <v>3.75</v>
      </c>
      <c r="H34" s="13">
        <v>3.75</v>
      </c>
      <c r="I34" s="13">
        <v>3.75</v>
      </c>
      <c r="J34" s="9">
        <f t="shared" si="0"/>
        <v>1.2</v>
      </c>
      <c r="K34" s="9">
        <f t="shared" si="1"/>
        <v>1.2</v>
      </c>
      <c r="L34" s="9">
        <f t="shared" si="2"/>
        <v>1.2</v>
      </c>
      <c r="M34" s="10"/>
      <c r="N34" s="10"/>
      <c r="O34" s="10"/>
    </row>
    <row r="35" spans="1:15" x14ac:dyDescent="0.25">
      <c r="A35" s="97"/>
      <c r="E35" s="19" t="s">
        <v>21</v>
      </c>
      <c r="F35" s="13">
        <v>2000</v>
      </c>
      <c r="G35" s="13">
        <v>5</v>
      </c>
      <c r="H35" s="13">
        <v>5</v>
      </c>
      <c r="I35" s="13">
        <v>5</v>
      </c>
      <c r="J35" s="9">
        <f t="shared" si="0"/>
        <v>10</v>
      </c>
      <c r="K35" s="9">
        <f t="shared" si="1"/>
        <v>10</v>
      </c>
      <c r="L35" s="9">
        <f t="shared" si="2"/>
        <v>10</v>
      </c>
      <c r="M35" s="10"/>
      <c r="N35" s="10"/>
      <c r="O35" s="10"/>
    </row>
    <row r="36" spans="1:15" x14ac:dyDescent="0.25">
      <c r="A36" s="97"/>
      <c r="E36" s="19" t="s">
        <v>46</v>
      </c>
      <c r="F36" s="13">
        <v>200</v>
      </c>
      <c r="G36" s="13">
        <v>0.3</v>
      </c>
      <c r="H36" s="13">
        <v>0.33</v>
      </c>
      <c r="I36" s="13">
        <v>0.37</v>
      </c>
      <c r="J36" s="9">
        <f t="shared" si="0"/>
        <v>0.06</v>
      </c>
      <c r="K36" s="9">
        <f t="shared" si="1"/>
        <v>6.6000000000000003E-2</v>
      </c>
      <c r="L36" s="9">
        <f t="shared" si="2"/>
        <v>7.3999999999999996E-2</v>
      </c>
      <c r="M36" s="10"/>
      <c r="N36" s="10"/>
      <c r="O36" s="10"/>
    </row>
    <row r="37" spans="1:15" x14ac:dyDescent="0.25">
      <c r="A37" s="97"/>
      <c r="E37" s="19" t="s">
        <v>45</v>
      </c>
      <c r="F37" s="13">
        <v>320</v>
      </c>
      <c r="G37" s="13">
        <v>3.75</v>
      </c>
      <c r="H37" s="13">
        <v>3.75</v>
      </c>
      <c r="I37" s="13">
        <v>3.75</v>
      </c>
      <c r="J37" s="9">
        <f t="shared" si="0"/>
        <v>1.2</v>
      </c>
      <c r="K37" s="9">
        <f t="shared" si="1"/>
        <v>1.2</v>
      </c>
      <c r="L37" s="9">
        <f t="shared" si="2"/>
        <v>1.2</v>
      </c>
      <c r="M37" s="10"/>
      <c r="N37" s="10"/>
      <c r="O37" s="10"/>
    </row>
    <row r="38" spans="1:15" ht="16.5" customHeight="1" x14ac:dyDescent="0.25">
      <c r="A38" s="98"/>
      <c r="E38" s="19" t="s">
        <v>37</v>
      </c>
      <c r="F38" s="13">
        <v>0.12</v>
      </c>
      <c r="G38" s="13">
        <v>37.5</v>
      </c>
      <c r="H38" s="13">
        <v>37.5</v>
      </c>
      <c r="I38" s="13">
        <v>37.5</v>
      </c>
      <c r="J38" s="9">
        <f t="shared" si="0"/>
        <v>4.4999999999999997E-3</v>
      </c>
      <c r="K38" s="9">
        <f t="shared" si="1"/>
        <v>4.4999999999999997E-3</v>
      </c>
      <c r="L38" s="9">
        <f t="shared" si="2"/>
        <v>4.4999999999999997E-3</v>
      </c>
      <c r="M38" s="10"/>
      <c r="N38" s="10"/>
      <c r="O38" s="10"/>
    </row>
    <row r="39" spans="1:15" x14ac:dyDescent="0.25">
      <c r="A39" s="83" t="s">
        <v>95</v>
      </c>
      <c r="B39" s="20">
        <v>200</v>
      </c>
      <c r="C39" s="13">
        <v>200</v>
      </c>
      <c r="D39" s="13">
        <v>200</v>
      </c>
      <c r="E39" s="19" t="s">
        <v>107</v>
      </c>
      <c r="F39" s="13">
        <v>1200</v>
      </c>
      <c r="G39" s="13">
        <v>20</v>
      </c>
      <c r="H39" s="13">
        <v>20</v>
      </c>
      <c r="I39" s="13">
        <v>20</v>
      </c>
      <c r="J39" s="9">
        <f t="shared" si="0"/>
        <v>24</v>
      </c>
      <c r="K39" s="9">
        <f t="shared" si="1"/>
        <v>24</v>
      </c>
      <c r="L39" s="9">
        <f t="shared" si="2"/>
        <v>24</v>
      </c>
      <c r="M39" s="10">
        <f>SUM(J39:J43)</f>
        <v>48.524000000000001</v>
      </c>
      <c r="N39" s="10">
        <f>SUM(K39:K43)</f>
        <v>57.899000000000001</v>
      </c>
      <c r="O39" s="10">
        <f>SUM(L39:L43)</f>
        <v>61.024000000000001</v>
      </c>
    </row>
    <row r="40" spans="1:15" x14ac:dyDescent="0.25">
      <c r="A40" s="84"/>
      <c r="B40" s="28"/>
      <c r="C40" s="28"/>
      <c r="D40" s="28"/>
      <c r="E40" s="19" t="s">
        <v>108</v>
      </c>
      <c r="F40" s="13">
        <v>550</v>
      </c>
      <c r="G40" s="13">
        <v>20</v>
      </c>
      <c r="H40" s="13">
        <v>20</v>
      </c>
      <c r="I40" s="13">
        <v>20</v>
      </c>
      <c r="J40" s="9">
        <f t="shared" si="0"/>
        <v>11</v>
      </c>
      <c r="K40" s="9">
        <f t="shared" si="1"/>
        <v>11</v>
      </c>
      <c r="L40" s="9">
        <f t="shared" si="2"/>
        <v>11</v>
      </c>
      <c r="M40" s="13"/>
      <c r="N40" s="13"/>
      <c r="O40" s="13"/>
    </row>
    <row r="41" spans="1:15" x14ac:dyDescent="0.25">
      <c r="A41" s="84"/>
      <c r="B41" s="28"/>
      <c r="C41" s="28"/>
      <c r="D41" s="28"/>
      <c r="E41" s="19" t="s">
        <v>36</v>
      </c>
      <c r="F41" s="13">
        <v>5000</v>
      </c>
      <c r="G41" s="13">
        <v>0.2</v>
      </c>
      <c r="H41" s="13">
        <v>0.2</v>
      </c>
      <c r="I41" s="13">
        <v>0.2</v>
      </c>
      <c r="J41" s="9">
        <f t="shared" si="0"/>
        <v>1</v>
      </c>
      <c r="K41" s="9">
        <f t="shared" si="1"/>
        <v>1</v>
      </c>
      <c r="L41" s="9">
        <f t="shared" si="2"/>
        <v>1</v>
      </c>
      <c r="M41" s="13"/>
      <c r="N41" s="13"/>
      <c r="O41" s="13"/>
    </row>
    <row r="42" spans="1:15" x14ac:dyDescent="0.25">
      <c r="A42" s="85"/>
      <c r="B42" s="30"/>
      <c r="C42" s="28"/>
      <c r="D42" s="28"/>
      <c r="E42" s="19" t="s">
        <v>37</v>
      </c>
      <c r="F42" s="13">
        <v>0.12</v>
      </c>
      <c r="G42" s="13">
        <v>200</v>
      </c>
      <c r="H42" s="13">
        <v>200</v>
      </c>
      <c r="I42" s="13">
        <v>200</v>
      </c>
      <c r="J42" s="9">
        <f t="shared" si="0"/>
        <v>2.4E-2</v>
      </c>
      <c r="K42" s="9">
        <f t="shared" si="1"/>
        <v>2.4E-2</v>
      </c>
      <c r="L42" s="9">
        <f t="shared" si="2"/>
        <v>2.4E-2</v>
      </c>
      <c r="M42" s="13"/>
      <c r="N42" s="13"/>
      <c r="O42" s="13"/>
    </row>
    <row r="43" spans="1:15" ht="15" customHeight="1" x14ac:dyDescent="0.25">
      <c r="A43" s="81" t="s">
        <v>23</v>
      </c>
      <c r="B43" s="86">
        <v>20</v>
      </c>
      <c r="C43" s="86">
        <v>35</v>
      </c>
      <c r="D43" s="86">
        <v>40</v>
      </c>
      <c r="E43" s="21" t="s">
        <v>23</v>
      </c>
      <c r="F43" s="13">
        <v>625</v>
      </c>
      <c r="G43" s="13">
        <v>20</v>
      </c>
      <c r="H43" s="13">
        <v>35</v>
      </c>
      <c r="I43" s="13">
        <v>40</v>
      </c>
      <c r="J43" s="9">
        <f t="shared" si="0"/>
        <v>12.5</v>
      </c>
      <c r="K43" s="9">
        <f t="shared" si="1"/>
        <v>21.875</v>
      </c>
      <c r="L43" s="9">
        <f t="shared" si="2"/>
        <v>25</v>
      </c>
      <c r="M43" s="10">
        <f>J43</f>
        <v>12.5</v>
      </c>
      <c r="N43" s="10">
        <f>K43</f>
        <v>21.875</v>
      </c>
      <c r="O43" s="10">
        <f>L43</f>
        <v>25</v>
      </c>
    </row>
    <row r="44" spans="1:15" x14ac:dyDescent="0.25">
      <c r="A44" s="82"/>
      <c r="B44" s="88"/>
      <c r="C44" s="88"/>
      <c r="D44" s="88"/>
      <c r="E44" s="21"/>
      <c r="F44" s="13"/>
      <c r="G44" s="13"/>
      <c r="H44" s="13"/>
      <c r="I44" s="13"/>
      <c r="J44" s="9">
        <f t="shared" si="0"/>
        <v>0</v>
      </c>
      <c r="K44" s="9">
        <f t="shared" si="1"/>
        <v>0</v>
      </c>
      <c r="L44" s="9">
        <f t="shared" si="2"/>
        <v>0</v>
      </c>
      <c r="M44" s="13"/>
      <c r="N44" s="13"/>
      <c r="O44" s="13"/>
    </row>
    <row r="45" spans="1:15" x14ac:dyDescent="0.25">
      <c r="A45" s="22" t="s">
        <v>24</v>
      </c>
      <c r="B45" s="22"/>
      <c r="C45" s="22"/>
      <c r="D45" s="22"/>
      <c r="E45" s="22"/>
      <c r="F45" s="13"/>
      <c r="G45" s="13"/>
      <c r="H45" s="13"/>
      <c r="I45" s="13"/>
      <c r="J45" s="9"/>
      <c r="K45" s="9"/>
      <c r="L45" s="9"/>
      <c r="M45" s="13"/>
      <c r="N45" s="13"/>
      <c r="O45" s="13"/>
    </row>
    <row r="46" spans="1:15" x14ac:dyDescent="0.25">
      <c r="A46" s="22"/>
      <c r="B46" s="22"/>
      <c r="C46" s="22"/>
      <c r="D46" s="22"/>
      <c r="E46" s="22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1:15" outlineLevel="1" x14ac:dyDescent="0.25">
      <c r="A47" s="68" t="s">
        <v>25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70"/>
      <c r="M47" s="10">
        <f>SUM(M16:M46)</f>
        <v>342.83821999999998</v>
      </c>
      <c r="N47" s="10">
        <f>SUM(N16:N46)</f>
        <v>390.89022</v>
      </c>
      <c r="O47" s="10">
        <f>SUM(O16:O46)</f>
        <v>415.13822000000005</v>
      </c>
    </row>
    <row r="48" spans="1:15" outlineLevel="1" x14ac:dyDescent="0.25">
      <c r="A48" s="68" t="s">
        <v>26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70"/>
      <c r="M48" s="10">
        <f>M47*1.2</f>
        <v>411.40586399999995</v>
      </c>
      <c r="N48" s="10">
        <f t="shared" ref="N48:O48" si="3">N47*1.2</f>
        <v>469.068264</v>
      </c>
      <c r="O48" s="10">
        <f t="shared" si="3"/>
        <v>498.16586400000006</v>
      </c>
    </row>
    <row r="49" spans="1:15" outlineLevel="1" x14ac:dyDescent="0.25">
      <c r="A49" s="68" t="s">
        <v>27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70"/>
      <c r="M49" s="71">
        <f>(M48+N48+O48)/3</f>
        <v>459.54666399999996</v>
      </c>
      <c r="N49" s="72"/>
      <c r="O49" s="73"/>
    </row>
    <row r="50" spans="1:15" outlineLevel="1" x14ac:dyDescent="0.25">
      <c r="A50" s="68" t="s">
        <v>28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70"/>
      <c r="M50" s="71">
        <f>M49*1.12</f>
        <v>514.69226368</v>
      </c>
      <c r="N50" s="72"/>
      <c r="O50" s="73"/>
    </row>
    <row r="51" spans="1:15" outlineLevel="1" x14ac:dyDescent="0.25">
      <c r="A51" s="68" t="s">
        <v>29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70"/>
      <c r="M51" s="23"/>
      <c r="N51" s="23"/>
      <c r="O51" s="23"/>
    </row>
    <row r="52" spans="1:15" outlineLevel="1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1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1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1:15" x14ac:dyDescent="0.25"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1:15" x14ac:dyDescent="0.25"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1:15" x14ac:dyDescent="0.25"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1:15" x14ac:dyDescent="0.25"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1:15" x14ac:dyDescent="0.25"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1:15" x14ac:dyDescent="0.25"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5" x14ac:dyDescent="0.25">
      <c r="F61" s="24"/>
      <c r="G61" s="24"/>
      <c r="H61" s="24"/>
      <c r="I61" s="24"/>
      <c r="J61" s="24"/>
      <c r="K61" s="24"/>
      <c r="L61" s="24"/>
      <c r="M61" s="24"/>
      <c r="N61" s="24"/>
      <c r="O61" s="24"/>
    </row>
    <row r="62" spans="1:15" x14ac:dyDescent="0.25">
      <c r="F62" s="24"/>
      <c r="G62" s="24"/>
      <c r="H62" s="24"/>
      <c r="I62" s="24"/>
      <c r="J62" s="24"/>
      <c r="K62" s="24"/>
      <c r="L62" s="24"/>
      <c r="M62" s="24"/>
      <c r="N62" s="24"/>
      <c r="O62" s="24"/>
    </row>
    <row r="63" spans="1:15" x14ac:dyDescent="0.25"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5" x14ac:dyDescent="0.25"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6:15" x14ac:dyDescent="0.25"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6:15" x14ac:dyDescent="0.25">
      <c r="F66" s="24"/>
      <c r="G66" s="24"/>
      <c r="H66" s="24"/>
      <c r="I66" s="24"/>
      <c r="J66" s="24"/>
      <c r="K66" s="24"/>
      <c r="L66" s="24"/>
      <c r="M66" s="24"/>
      <c r="N66" s="24"/>
      <c r="O66" s="24"/>
    </row>
  </sheetData>
  <mergeCells count="27">
    <mergeCell ref="A16:A25"/>
    <mergeCell ref="A26:A38"/>
    <mergeCell ref="A10:D10"/>
    <mergeCell ref="M1:O1"/>
    <mergeCell ref="M3:O3"/>
    <mergeCell ref="M4:O4"/>
    <mergeCell ref="M5:O5"/>
    <mergeCell ref="A7:N8"/>
    <mergeCell ref="M13:O14"/>
    <mergeCell ref="A13:A15"/>
    <mergeCell ref="B13:D14"/>
    <mergeCell ref="E13:E15"/>
    <mergeCell ref="F13:F15"/>
    <mergeCell ref="G13:I14"/>
    <mergeCell ref="J13:L14"/>
    <mergeCell ref="A39:A42"/>
    <mergeCell ref="A43:A44"/>
    <mergeCell ref="B43:B44"/>
    <mergeCell ref="C43:C44"/>
    <mergeCell ref="D43:D44"/>
    <mergeCell ref="A51:L51"/>
    <mergeCell ref="A47:L47"/>
    <mergeCell ref="A48:L48"/>
    <mergeCell ref="A49:L49"/>
    <mergeCell ref="M49:O49"/>
    <mergeCell ref="A50:L50"/>
    <mergeCell ref="M50:O50"/>
  </mergeCells>
  <pageMargins left="0.25" right="0.25" top="0.75" bottom="0.75" header="0.3" footer="0.3"/>
  <pageSetup paperSize="9" scale="79" fitToHeight="0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opLeftCell="A7" workbookViewId="0">
      <selection activeCell="R22" sqref="R22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34.28515625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91" t="s">
        <v>1</v>
      </c>
      <c r="N1" s="91"/>
      <c r="O1" s="91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3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2"/>
      <c r="I3" s="1"/>
      <c r="J3" s="1"/>
      <c r="K3" s="1"/>
      <c r="L3" s="1"/>
      <c r="M3" s="91" t="s">
        <v>5</v>
      </c>
      <c r="N3" s="91"/>
      <c r="O3" s="91"/>
    </row>
    <row r="4" spans="1:15" x14ac:dyDescent="0.25">
      <c r="A4" s="1"/>
      <c r="B4" s="1"/>
      <c r="C4" s="1"/>
      <c r="D4" s="1"/>
      <c r="E4" s="1"/>
      <c r="F4" s="1"/>
      <c r="G4" s="1"/>
      <c r="H4" s="3"/>
      <c r="I4" s="1"/>
      <c r="J4" s="1"/>
      <c r="K4" s="1"/>
      <c r="L4" s="1"/>
      <c r="M4" s="91" t="s">
        <v>6</v>
      </c>
      <c r="N4" s="91"/>
      <c r="O4" s="91"/>
    </row>
    <row r="5" spans="1:15" x14ac:dyDescent="0.25">
      <c r="A5" s="1"/>
      <c r="B5" s="1"/>
      <c r="C5" s="1"/>
      <c r="D5" s="1"/>
      <c r="E5" s="1"/>
      <c r="F5" s="1"/>
      <c r="G5" s="1"/>
      <c r="H5" s="3"/>
      <c r="I5" s="1"/>
      <c r="J5" s="1"/>
      <c r="K5" s="1"/>
      <c r="L5" s="1"/>
      <c r="M5" s="91" t="s">
        <v>104</v>
      </c>
      <c r="N5" s="91"/>
      <c r="O5" s="9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2" t="s">
        <v>153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5" ht="15" customHeight="1" x14ac:dyDescent="0.2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1" t="s">
        <v>158</v>
      </c>
      <c r="B10" s="91"/>
      <c r="C10" s="91"/>
      <c r="D10" s="9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89" t="s">
        <v>7</v>
      </c>
      <c r="B13" s="74" t="s">
        <v>8</v>
      </c>
      <c r="C13" s="75"/>
      <c r="D13" s="76"/>
      <c r="E13" s="89" t="s">
        <v>9</v>
      </c>
      <c r="F13" s="89" t="s">
        <v>10</v>
      </c>
      <c r="G13" s="74" t="s">
        <v>11</v>
      </c>
      <c r="H13" s="75"/>
      <c r="I13" s="76"/>
      <c r="J13" s="74" t="s">
        <v>12</v>
      </c>
      <c r="K13" s="75"/>
      <c r="L13" s="76"/>
      <c r="M13" s="74" t="s">
        <v>13</v>
      </c>
      <c r="N13" s="75"/>
      <c r="O13" s="76"/>
    </row>
    <row r="14" spans="1:15" x14ac:dyDescent="0.25">
      <c r="A14" s="89"/>
      <c r="B14" s="77"/>
      <c r="C14" s="78"/>
      <c r="D14" s="79"/>
      <c r="E14" s="89"/>
      <c r="F14" s="89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89"/>
      <c r="B15" s="5" t="s">
        <v>14</v>
      </c>
      <c r="C15" s="6" t="s">
        <v>15</v>
      </c>
      <c r="D15" s="7" t="s">
        <v>16</v>
      </c>
      <c r="E15" s="89"/>
      <c r="F15" s="90"/>
      <c r="G15" s="6" t="s">
        <v>17</v>
      </c>
      <c r="H15" s="6" t="s">
        <v>18</v>
      </c>
      <c r="I15" s="6" t="s">
        <v>16</v>
      </c>
      <c r="J15" s="6" t="s">
        <v>17</v>
      </c>
      <c r="K15" s="6" t="s">
        <v>15</v>
      </c>
      <c r="L15" s="6" t="s">
        <v>16</v>
      </c>
      <c r="M15" s="6" t="s">
        <v>17</v>
      </c>
      <c r="N15" s="6" t="s">
        <v>15</v>
      </c>
      <c r="O15" s="6" t="s">
        <v>16</v>
      </c>
    </row>
    <row r="16" spans="1:15" ht="15" customHeight="1" x14ac:dyDescent="0.25">
      <c r="A16" s="93" t="s">
        <v>83</v>
      </c>
      <c r="B16" s="5" t="s">
        <v>56</v>
      </c>
      <c r="C16" s="5" t="s">
        <v>57</v>
      </c>
      <c r="D16" s="7" t="s">
        <v>58</v>
      </c>
      <c r="E16" s="12" t="s">
        <v>84</v>
      </c>
      <c r="F16" s="6">
        <v>300</v>
      </c>
      <c r="G16" s="6">
        <v>40</v>
      </c>
      <c r="H16" s="6">
        <v>46</v>
      </c>
      <c r="I16" s="6">
        <v>50</v>
      </c>
      <c r="J16" s="9">
        <f>G16*F16/1000</f>
        <v>12</v>
      </c>
      <c r="K16" s="9">
        <f>H16*F16/1000</f>
        <v>13.8</v>
      </c>
      <c r="L16" s="9">
        <f>I16*F16/1000</f>
        <v>15</v>
      </c>
      <c r="M16" s="9">
        <f>SUM(J16:J26)</f>
        <v>197.375</v>
      </c>
      <c r="N16" s="9">
        <f>SUM(K16:K26)</f>
        <v>225.095</v>
      </c>
      <c r="O16" s="10">
        <f>SUM(L16:L26)</f>
        <v>243.71250000000001</v>
      </c>
    </row>
    <row r="17" spans="1:15" x14ac:dyDescent="0.25">
      <c r="A17" s="94"/>
      <c r="B17" s="15"/>
      <c r="C17" s="15"/>
      <c r="D17" s="15"/>
      <c r="E17" s="12" t="s">
        <v>85</v>
      </c>
      <c r="F17" s="6">
        <v>400</v>
      </c>
      <c r="G17" s="6">
        <v>20</v>
      </c>
      <c r="H17" s="6">
        <v>23</v>
      </c>
      <c r="I17" s="6">
        <v>25</v>
      </c>
      <c r="J17" s="9">
        <f t="shared" ref="J17:J31" si="0">G17*F17/1000</f>
        <v>8</v>
      </c>
      <c r="K17" s="9">
        <f t="shared" ref="K17:K31" si="1">H17*F17/1000</f>
        <v>9.1999999999999993</v>
      </c>
      <c r="L17" s="9">
        <f t="shared" ref="L17:L31" si="2">I17*F17/1000</f>
        <v>10</v>
      </c>
      <c r="M17" s="9"/>
      <c r="N17" s="9"/>
      <c r="O17" s="10"/>
    </row>
    <row r="18" spans="1:15" x14ac:dyDescent="0.25">
      <c r="A18" s="94"/>
      <c r="B18" s="15"/>
      <c r="C18" s="15"/>
      <c r="D18" s="15"/>
      <c r="E18" s="12" t="s">
        <v>19</v>
      </c>
      <c r="F18" s="6">
        <v>250</v>
      </c>
      <c r="G18" s="6">
        <v>21.5</v>
      </c>
      <c r="H18" s="6">
        <v>24.6</v>
      </c>
      <c r="I18" s="6">
        <v>26.75</v>
      </c>
      <c r="J18" s="9">
        <f t="shared" si="0"/>
        <v>5.375</v>
      </c>
      <c r="K18" s="9">
        <f t="shared" si="1"/>
        <v>6.15</v>
      </c>
      <c r="L18" s="9">
        <f t="shared" si="2"/>
        <v>6.6875</v>
      </c>
      <c r="M18" s="9"/>
      <c r="N18" s="9"/>
      <c r="O18" s="10"/>
    </row>
    <row r="19" spans="1:15" x14ac:dyDescent="0.25">
      <c r="A19" s="94"/>
      <c r="B19" s="15"/>
      <c r="C19" s="15"/>
      <c r="D19" s="15"/>
      <c r="E19" s="12" t="s">
        <v>50</v>
      </c>
      <c r="F19" s="6">
        <v>300</v>
      </c>
      <c r="G19" s="6">
        <v>10</v>
      </c>
      <c r="H19" s="6">
        <v>11.5</v>
      </c>
      <c r="I19" s="6">
        <v>12.5</v>
      </c>
      <c r="J19" s="9">
        <f t="shared" si="0"/>
        <v>3</v>
      </c>
      <c r="K19" s="9">
        <f t="shared" si="1"/>
        <v>3.45</v>
      </c>
      <c r="L19" s="9">
        <f t="shared" si="2"/>
        <v>3.75</v>
      </c>
      <c r="M19" s="9"/>
      <c r="N19" s="9"/>
      <c r="O19" s="10"/>
    </row>
    <row r="20" spans="1:15" x14ac:dyDescent="0.25">
      <c r="A20" s="94"/>
      <c r="B20" s="15"/>
      <c r="C20" s="15"/>
      <c r="D20" s="15"/>
      <c r="E20" s="12" t="s">
        <v>115</v>
      </c>
      <c r="F20" s="6">
        <v>3000</v>
      </c>
      <c r="G20" s="6">
        <v>2.6</v>
      </c>
      <c r="H20" s="6">
        <v>3</v>
      </c>
      <c r="I20" s="6">
        <v>3.3</v>
      </c>
      <c r="J20" s="9">
        <f t="shared" si="0"/>
        <v>7.8</v>
      </c>
      <c r="K20" s="9">
        <f t="shared" si="1"/>
        <v>9</v>
      </c>
      <c r="L20" s="9">
        <f t="shared" si="2"/>
        <v>9.9</v>
      </c>
      <c r="M20" s="9"/>
      <c r="N20" s="9"/>
      <c r="O20" s="10"/>
    </row>
    <row r="21" spans="1:15" x14ac:dyDescent="0.25">
      <c r="A21" s="94"/>
      <c r="B21" s="15"/>
      <c r="C21" s="15"/>
      <c r="D21" s="15"/>
      <c r="E21" s="12" t="s">
        <v>32</v>
      </c>
      <c r="F21" s="6">
        <v>250</v>
      </c>
      <c r="G21" s="6">
        <v>9.6</v>
      </c>
      <c r="H21" s="6">
        <v>11</v>
      </c>
      <c r="I21" s="6">
        <v>12</v>
      </c>
      <c r="J21" s="9">
        <f t="shared" si="0"/>
        <v>2.4</v>
      </c>
      <c r="K21" s="9">
        <f t="shared" si="1"/>
        <v>2.75</v>
      </c>
      <c r="L21" s="9">
        <f t="shared" si="2"/>
        <v>3</v>
      </c>
      <c r="M21" s="10"/>
      <c r="N21" s="9"/>
      <c r="O21" s="10"/>
    </row>
    <row r="22" spans="1:15" x14ac:dyDescent="0.25">
      <c r="A22" s="94"/>
      <c r="B22" s="15"/>
      <c r="C22" s="15"/>
      <c r="D22" s="15"/>
      <c r="E22" s="12" t="s">
        <v>86</v>
      </c>
      <c r="F22" s="6">
        <v>2000</v>
      </c>
      <c r="G22" s="6">
        <v>6</v>
      </c>
      <c r="H22" s="6">
        <v>6.9</v>
      </c>
      <c r="I22" s="6">
        <v>7.5</v>
      </c>
      <c r="J22" s="9">
        <f t="shared" si="0"/>
        <v>12</v>
      </c>
      <c r="K22" s="9">
        <f t="shared" si="1"/>
        <v>13.8</v>
      </c>
      <c r="L22" s="9">
        <f t="shared" si="2"/>
        <v>15</v>
      </c>
      <c r="M22" s="9"/>
      <c r="N22" s="9"/>
      <c r="O22" s="10"/>
    </row>
    <row r="23" spans="1:15" x14ac:dyDescent="0.25">
      <c r="A23" s="94"/>
      <c r="B23" s="15"/>
      <c r="C23" s="15"/>
      <c r="D23" s="15"/>
      <c r="E23" s="8" t="s">
        <v>87</v>
      </c>
      <c r="F23" s="6">
        <v>1300</v>
      </c>
      <c r="G23" s="6">
        <v>4</v>
      </c>
      <c r="H23" s="6">
        <v>4.5999999999999996</v>
      </c>
      <c r="I23" s="6">
        <v>5</v>
      </c>
      <c r="J23" s="9">
        <f t="shared" si="0"/>
        <v>5.2</v>
      </c>
      <c r="K23" s="9">
        <f t="shared" si="1"/>
        <v>5.9799999999999986</v>
      </c>
      <c r="L23" s="9">
        <f t="shared" si="2"/>
        <v>6.5</v>
      </c>
      <c r="M23" s="9"/>
      <c r="N23" s="9"/>
      <c r="O23" s="10"/>
    </row>
    <row r="24" spans="1:15" x14ac:dyDescent="0.25">
      <c r="A24" s="94"/>
      <c r="B24" s="15"/>
      <c r="C24" s="15"/>
      <c r="D24" s="15"/>
      <c r="E24" s="8" t="s">
        <v>34</v>
      </c>
      <c r="F24" s="6">
        <v>550</v>
      </c>
      <c r="G24" s="6">
        <v>2</v>
      </c>
      <c r="H24" s="6">
        <v>2.2999999999999998</v>
      </c>
      <c r="I24" s="6">
        <v>2.5</v>
      </c>
      <c r="J24" s="9">
        <f t="shared" si="0"/>
        <v>1.1000000000000001</v>
      </c>
      <c r="K24" s="9">
        <f t="shared" si="1"/>
        <v>1.2649999999999999</v>
      </c>
      <c r="L24" s="9">
        <f t="shared" si="2"/>
        <v>1.375</v>
      </c>
      <c r="M24" s="9"/>
      <c r="N24" s="9"/>
      <c r="O24" s="10"/>
    </row>
    <row r="25" spans="1:15" x14ac:dyDescent="0.25">
      <c r="A25" s="94"/>
      <c r="B25" s="15"/>
      <c r="C25" s="15"/>
      <c r="D25" s="15"/>
      <c r="E25" s="8" t="s">
        <v>51</v>
      </c>
      <c r="F25" s="6">
        <v>800</v>
      </c>
      <c r="G25" s="6">
        <v>160</v>
      </c>
      <c r="H25" s="6">
        <v>184</v>
      </c>
      <c r="I25" s="6">
        <v>200</v>
      </c>
      <c r="J25" s="9">
        <f t="shared" si="0"/>
        <v>128</v>
      </c>
      <c r="K25" s="9">
        <f t="shared" si="1"/>
        <v>147.19999999999999</v>
      </c>
      <c r="L25" s="9">
        <f t="shared" si="2"/>
        <v>160</v>
      </c>
      <c r="M25" s="9"/>
      <c r="N25" s="9"/>
      <c r="O25" s="10"/>
    </row>
    <row r="26" spans="1:15" x14ac:dyDescent="0.25">
      <c r="A26" s="95"/>
      <c r="B26" s="15"/>
      <c r="C26" s="15"/>
      <c r="D26" s="15"/>
      <c r="E26" s="8" t="s">
        <v>88</v>
      </c>
      <c r="F26" s="6">
        <v>1250</v>
      </c>
      <c r="G26" s="6">
        <v>10</v>
      </c>
      <c r="H26" s="6">
        <v>10</v>
      </c>
      <c r="I26" s="6">
        <v>10</v>
      </c>
      <c r="J26" s="9">
        <f t="shared" si="0"/>
        <v>12.5</v>
      </c>
      <c r="K26" s="9">
        <f t="shared" si="1"/>
        <v>12.5</v>
      </c>
      <c r="L26" s="9">
        <f t="shared" si="2"/>
        <v>12.5</v>
      </c>
      <c r="M26" s="9"/>
      <c r="N26" s="9"/>
      <c r="O26" s="10"/>
    </row>
    <row r="27" spans="1:15" x14ac:dyDescent="0.25">
      <c r="A27" s="81" t="s">
        <v>95</v>
      </c>
      <c r="B27" s="20">
        <v>200</v>
      </c>
      <c r="C27" s="13">
        <v>200</v>
      </c>
      <c r="D27" s="13">
        <v>200</v>
      </c>
      <c r="E27" s="19" t="s">
        <v>107</v>
      </c>
      <c r="F27" s="13">
        <v>1200</v>
      </c>
      <c r="G27" s="13">
        <v>20</v>
      </c>
      <c r="H27" s="13">
        <v>20</v>
      </c>
      <c r="I27" s="13">
        <v>20</v>
      </c>
      <c r="J27" s="9">
        <f t="shared" si="0"/>
        <v>24</v>
      </c>
      <c r="K27" s="9">
        <f t="shared" si="1"/>
        <v>24</v>
      </c>
      <c r="L27" s="9">
        <f t="shared" si="2"/>
        <v>24</v>
      </c>
      <c r="M27" s="10">
        <f>SUM(J27:J30)</f>
        <v>36.024000000000001</v>
      </c>
      <c r="N27" s="10">
        <f>SUM(K27:K30)</f>
        <v>36.024000000000001</v>
      </c>
      <c r="O27" s="10">
        <f>SUM(L27:L30)</f>
        <v>36.024000000000001</v>
      </c>
    </row>
    <row r="28" spans="1:15" x14ac:dyDescent="0.25">
      <c r="A28" s="105"/>
      <c r="B28" s="26"/>
      <c r="C28" s="26"/>
      <c r="D28" s="26"/>
      <c r="E28" s="19" t="s">
        <v>108</v>
      </c>
      <c r="F28" s="13">
        <v>550</v>
      </c>
      <c r="G28" s="13">
        <v>20</v>
      </c>
      <c r="H28" s="13">
        <v>20</v>
      </c>
      <c r="I28" s="13">
        <v>20</v>
      </c>
      <c r="J28" s="9">
        <f t="shared" si="0"/>
        <v>11</v>
      </c>
      <c r="K28" s="9">
        <f t="shared" si="1"/>
        <v>11</v>
      </c>
      <c r="L28" s="9">
        <f t="shared" si="2"/>
        <v>11</v>
      </c>
      <c r="M28" s="10"/>
      <c r="N28" s="10"/>
      <c r="O28" s="10"/>
    </row>
    <row r="29" spans="1:15" x14ac:dyDescent="0.25">
      <c r="A29" s="105"/>
      <c r="B29" s="26"/>
      <c r="C29" s="26"/>
      <c r="D29" s="26"/>
      <c r="E29" s="19" t="s">
        <v>36</v>
      </c>
      <c r="F29" s="13">
        <v>5000</v>
      </c>
      <c r="G29" s="13">
        <v>0.2</v>
      </c>
      <c r="H29" s="13">
        <v>0.2</v>
      </c>
      <c r="I29" s="13">
        <v>0.2</v>
      </c>
      <c r="J29" s="9">
        <f t="shared" si="0"/>
        <v>1</v>
      </c>
      <c r="K29" s="9">
        <f t="shared" si="1"/>
        <v>1</v>
      </c>
      <c r="L29" s="9">
        <f t="shared" si="2"/>
        <v>1</v>
      </c>
      <c r="M29" s="10"/>
      <c r="N29" s="10"/>
      <c r="O29" s="10"/>
    </row>
    <row r="30" spans="1:15" x14ac:dyDescent="0.25">
      <c r="A30" s="82"/>
      <c r="B30" s="28"/>
      <c r="C30" s="28"/>
      <c r="D30" s="28"/>
      <c r="E30" s="19" t="s">
        <v>37</v>
      </c>
      <c r="F30" s="13">
        <v>0.12</v>
      </c>
      <c r="G30" s="13">
        <v>200</v>
      </c>
      <c r="H30" s="13">
        <v>200</v>
      </c>
      <c r="I30" s="13">
        <v>200</v>
      </c>
      <c r="J30" s="9">
        <f t="shared" si="0"/>
        <v>2.4E-2</v>
      </c>
      <c r="K30" s="9">
        <f t="shared" si="1"/>
        <v>2.4E-2</v>
      </c>
      <c r="L30" s="9">
        <f t="shared" si="2"/>
        <v>2.4E-2</v>
      </c>
      <c r="M30" s="13"/>
      <c r="N30" s="13"/>
      <c r="O30" s="13"/>
    </row>
    <row r="31" spans="1:15" ht="15" customHeight="1" x14ac:dyDescent="0.25">
      <c r="A31" s="81" t="s">
        <v>23</v>
      </c>
      <c r="B31" s="20">
        <v>20</v>
      </c>
      <c r="C31" s="13">
        <v>35</v>
      </c>
      <c r="D31" s="13">
        <v>40</v>
      </c>
      <c r="E31" s="21" t="s">
        <v>23</v>
      </c>
      <c r="F31" s="13">
        <v>625</v>
      </c>
      <c r="G31" s="13">
        <v>20</v>
      </c>
      <c r="H31" s="13">
        <v>35</v>
      </c>
      <c r="I31" s="13">
        <v>40</v>
      </c>
      <c r="J31" s="9">
        <f t="shared" si="0"/>
        <v>12.5</v>
      </c>
      <c r="K31" s="9">
        <f t="shared" si="1"/>
        <v>21.875</v>
      </c>
      <c r="L31" s="9">
        <f t="shared" si="2"/>
        <v>25</v>
      </c>
      <c r="M31" s="10">
        <f>J31</f>
        <v>12.5</v>
      </c>
      <c r="N31" s="10">
        <f>K31</f>
        <v>21.875</v>
      </c>
      <c r="O31" s="10">
        <f>L31</f>
        <v>25</v>
      </c>
    </row>
    <row r="32" spans="1:15" x14ac:dyDescent="0.25">
      <c r="A32" s="82"/>
      <c r="B32" s="20"/>
      <c r="C32" s="13"/>
      <c r="D32" s="13"/>
      <c r="E32" s="21"/>
      <c r="F32" s="13"/>
      <c r="G32" s="13"/>
      <c r="H32" s="13"/>
      <c r="I32" s="13"/>
      <c r="J32" s="9"/>
      <c r="K32" s="9"/>
      <c r="L32" s="9"/>
      <c r="M32" s="10"/>
      <c r="N32" s="10"/>
      <c r="O32" s="10"/>
    </row>
    <row r="33" spans="1:15" x14ac:dyDescent="0.25">
      <c r="A33" s="6" t="s">
        <v>111</v>
      </c>
      <c r="B33" s="5">
        <v>40</v>
      </c>
      <c r="C33" s="6">
        <v>40</v>
      </c>
      <c r="D33" s="7">
        <v>40</v>
      </c>
      <c r="E33" s="12" t="s">
        <v>111</v>
      </c>
      <c r="F33" s="6">
        <v>1500</v>
      </c>
      <c r="G33" s="6">
        <v>40</v>
      </c>
      <c r="H33" s="6">
        <v>40</v>
      </c>
      <c r="I33" s="6">
        <v>40</v>
      </c>
      <c r="J33" s="9">
        <f t="shared" ref="J33" si="3">G33*F33/1000</f>
        <v>60</v>
      </c>
      <c r="K33" s="9">
        <f t="shared" ref="K33" si="4">H33*F33/1000</f>
        <v>60</v>
      </c>
      <c r="L33" s="9">
        <f t="shared" ref="L33" si="5">I33*F33/1000</f>
        <v>60</v>
      </c>
      <c r="M33" s="9">
        <f>SUM(J33:J34)</f>
        <v>60</v>
      </c>
      <c r="N33" s="9">
        <f>SUM(K33:K34)</f>
        <v>60</v>
      </c>
      <c r="O33" s="10">
        <f>SUM(L33:L34)</f>
        <v>60</v>
      </c>
    </row>
    <row r="34" spans="1:15" x14ac:dyDescent="0.25">
      <c r="A34" s="22" t="s">
        <v>24</v>
      </c>
      <c r="B34" s="22"/>
      <c r="C34" s="22"/>
      <c r="D34" s="22"/>
      <c r="E34" s="22"/>
      <c r="F34" s="13"/>
      <c r="G34" s="13">
        <v>443.52</v>
      </c>
      <c r="H34" s="13">
        <v>491.2</v>
      </c>
      <c r="I34" s="13">
        <v>511.5</v>
      </c>
      <c r="J34" s="9"/>
      <c r="K34" s="9"/>
      <c r="L34" s="9"/>
      <c r="M34" s="10"/>
      <c r="N34" s="10"/>
      <c r="O34" s="10"/>
    </row>
    <row r="35" spans="1:15" x14ac:dyDescent="0.25">
      <c r="A35" s="22"/>
      <c r="B35" s="22"/>
      <c r="C35" s="22"/>
      <c r="D35" s="22"/>
      <c r="E35" s="22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 outlineLevel="1" x14ac:dyDescent="0.25">
      <c r="A36" s="68" t="s">
        <v>25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70"/>
      <c r="M36" s="10">
        <f>SUM(M16:M35)</f>
        <v>305.899</v>
      </c>
      <c r="N36" s="10">
        <f>SUM(N16:N35)</f>
        <v>342.99400000000003</v>
      </c>
      <c r="O36" s="10">
        <f>SUM(O16:O35)</f>
        <v>364.73649999999998</v>
      </c>
    </row>
    <row r="37" spans="1:15" outlineLevel="1" x14ac:dyDescent="0.25">
      <c r="A37" s="68" t="s">
        <v>26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70"/>
      <c r="M37" s="10">
        <f>M36*1.2</f>
        <v>367.0788</v>
      </c>
      <c r="N37" s="10">
        <f t="shared" ref="N37:O37" si="6">N36*1.2</f>
        <v>411.59280000000001</v>
      </c>
      <c r="O37" s="10">
        <f t="shared" si="6"/>
        <v>437.68379999999996</v>
      </c>
    </row>
    <row r="38" spans="1:15" outlineLevel="1" x14ac:dyDescent="0.25">
      <c r="A38" s="68" t="s">
        <v>27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70"/>
      <c r="M38" s="71">
        <f>(M37+N37+O37)/3</f>
        <v>405.45179999999999</v>
      </c>
      <c r="N38" s="72"/>
      <c r="O38" s="73"/>
    </row>
    <row r="39" spans="1:15" outlineLevel="1" x14ac:dyDescent="0.25">
      <c r="A39" s="68" t="s">
        <v>28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70"/>
      <c r="M39" s="71">
        <f>M38*1.12</f>
        <v>454.10601600000001</v>
      </c>
      <c r="N39" s="72"/>
      <c r="O39" s="73"/>
    </row>
    <row r="40" spans="1:15" outlineLevel="1" x14ac:dyDescent="0.25">
      <c r="A40" s="68" t="s">
        <v>29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70"/>
      <c r="M40" s="23"/>
      <c r="N40" s="23"/>
      <c r="O40" s="23"/>
    </row>
    <row r="41" spans="1:15" outlineLevel="1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6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6:15" x14ac:dyDescent="0.25">
      <c r="F55" s="24"/>
      <c r="G55" s="24"/>
      <c r="H55" s="24"/>
      <c r="I55" s="24"/>
      <c r="J55" s="24"/>
      <c r="K55" s="24"/>
      <c r="L55" s="24"/>
      <c r="M55" s="24"/>
      <c r="N55" s="24"/>
      <c r="O55" s="24"/>
    </row>
  </sheetData>
  <mergeCells count="23">
    <mergeCell ref="A10:D10"/>
    <mergeCell ref="M1:O1"/>
    <mergeCell ref="M3:O3"/>
    <mergeCell ref="M4:O4"/>
    <mergeCell ref="M5:O5"/>
    <mergeCell ref="A7:N8"/>
    <mergeCell ref="M13:O14"/>
    <mergeCell ref="A31:A32"/>
    <mergeCell ref="A13:A15"/>
    <mergeCell ref="B13:D14"/>
    <mergeCell ref="E13:E15"/>
    <mergeCell ref="F13:F15"/>
    <mergeCell ref="G13:I14"/>
    <mergeCell ref="J13:L14"/>
    <mergeCell ref="A16:A26"/>
    <mergeCell ref="A27:A30"/>
    <mergeCell ref="A39:L39"/>
    <mergeCell ref="M39:O39"/>
    <mergeCell ref="A40:L40"/>
    <mergeCell ref="A36:L36"/>
    <mergeCell ref="A37:L37"/>
    <mergeCell ref="A38:L38"/>
    <mergeCell ref="M38:O38"/>
  </mergeCells>
  <pageMargins left="0.25" right="0.25" top="0.75" bottom="0.75" header="0.3" footer="0.3"/>
  <pageSetup paperSize="9" scale="79" fitToHeight="0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8" sqref="V38"/>
    </sheetView>
  </sheetViews>
  <sheetFormatPr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O1"/>
  <sheetViews>
    <sheetView workbookViewId="0">
      <selection sqref="A1:XFD1048576"/>
    </sheetView>
  </sheetViews>
  <sheetFormatPr defaultRowHeight="15" outlineLevelCol="1" x14ac:dyDescent="0.25"/>
  <cols>
    <col min="6" max="6" width="9.140625" outlineLevel="1"/>
    <col min="10" max="15" width="9.140625" outlineLevel="1"/>
  </cols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40" sqref="V4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/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9" customWidth="1" outlineLevel="1"/>
    <col min="7" max="7" width="9.7109375" customWidth="1"/>
    <col min="8" max="8" width="9.42578125" customWidth="1"/>
    <col min="9" max="9" width="10.7109375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91" t="s">
        <v>1</v>
      </c>
      <c r="N1" s="91"/>
      <c r="O1" s="91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3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91" t="s">
        <v>5</v>
      </c>
      <c r="N3" s="91"/>
      <c r="O3" s="9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1" t="s">
        <v>6</v>
      </c>
      <c r="N4" s="91"/>
      <c r="O4" s="9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1" t="s">
        <v>104</v>
      </c>
      <c r="N5" s="91"/>
      <c r="O5" s="9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2" t="s">
        <v>153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5" ht="15" customHeight="1" x14ac:dyDescent="0.2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1" t="s">
        <v>133</v>
      </c>
      <c r="B10" s="91"/>
      <c r="C10" s="91"/>
      <c r="D10" s="9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89" t="s">
        <v>7</v>
      </c>
      <c r="B13" s="74" t="s">
        <v>8</v>
      </c>
      <c r="C13" s="75"/>
      <c r="D13" s="76"/>
      <c r="E13" s="89" t="s">
        <v>9</v>
      </c>
      <c r="F13" s="89" t="s">
        <v>10</v>
      </c>
      <c r="G13" s="74" t="s">
        <v>11</v>
      </c>
      <c r="H13" s="75"/>
      <c r="I13" s="76"/>
      <c r="J13" s="74" t="s">
        <v>12</v>
      </c>
      <c r="K13" s="75"/>
      <c r="L13" s="76"/>
      <c r="M13" s="74" t="s">
        <v>13</v>
      </c>
      <c r="N13" s="75"/>
      <c r="O13" s="76"/>
    </row>
    <row r="14" spans="1:15" x14ac:dyDescent="0.25">
      <c r="A14" s="89"/>
      <c r="B14" s="77"/>
      <c r="C14" s="78"/>
      <c r="D14" s="79"/>
      <c r="E14" s="89"/>
      <c r="F14" s="89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89"/>
      <c r="B15" s="5" t="s">
        <v>14</v>
      </c>
      <c r="C15" s="6" t="s">
        <v>15</v>
      </c>
      <c r="D15" s="7" t="s">
        <v>16</v>
      </c>
      <c r="E15" s="89"/>
      <c r="F15" s="90"/>
      <c r="G15" s="6" t="s">
        <v>17</v>
      </c>
      <c r="H15" s="6" t="s">
        <v>18</v>
      </c>
      <c r="I15" s="6" t="s">
        <v>16</v>
      </c>
      <c r="J15" s="6" t="s">
        <v>17</v>
      </c>
      <c r="K15" s="6" t="s">
        <v>15</v>
      </c>
      <c r="L15" s="6" t="s">
        <v>16</v>
      </c>
      <c r="M15" s="6" t="s">
        <v>17</v>
      </c>
      <c r="N15" s="6" t="s">
        <v>15</v>
      </c>
      <c r="O15" s="6" t="s">
        <v>16</v>
      </c>
    </row>
    <row r="16" spans="1:15" ht="15" customHeight="1" x14ac:dyDescent="0.25">
      <c r="A16" s="93" t="s">
        <v>47</v>
      </c>
      <c r="B16" s="32">
        <v>200</v>
      </c>
      <c r="C16" s="33">
        <v>230</v>
      </c>
      <c r="D16" s="34">
        <v>250</v>
      </c>
      <c r="E16" s="12" t="s">
        <v>48</v>
      </c>
      <c r="F16" s="6">
        <v>250</v>
      </c>
      <c r="G16" s="6">
        <v>53.4</v>
      </c>
      <c r="H16" s="6">
        <v>61.4</v>
      </c>
      <c r="I16" s="6">
        <v>66.8</v>
      </c>
      <c r="J16" s="9">
        <f>G16*F16/1000</f>
        <v>13.35</v>
      </c>
      <c r="K16" s="9">
        <f>H16*F16/1000</f>
        <v>15.35</v>
      </c>
      <c r="L16" s="9">
        <f>I16*F16/1000</f>
        <v>16.7</v>
      </c>
      <c r="M16" s="9">
        <f>SUM(J16:J23)</f>
        <v>107.69</v>
      </c>
      <c r="N16" s="9">
        <f>SUM(K16:K23)</f>
        <v>124.07000000000001</v>
      </c>
      <c r="O16" s="10">
        <f>SUM(L16:L23)</f>
        <v>134.75</v>
      </c>
    </row>
    <row r="17" spans="1:15" x14ac:dyDescent="0.25">
      <c r="A17" s="94"/>
      <c r="B17" s="15"/>
      <c r="C17" s="15"/>
      <c r="D17" s="15"/>
      <c r="E17" s="12" t="s">
        <v>49</v>
      </c>
      <c r="F17" s="6">
        <v>300</v>
      </c>
      <c r="G17" s="6">
        <v>10</v>
      </c>
      <c r="H17" s="6">
        <v>11.5</v>
      </c>
      <c r="I17" s="6">
        <v>12.5</v>
      </c>
      <c r="J17" s="9">
        <f t="shared" ref="J17:J32" si="0">G17*F17/1000</f>
        <v>3</v>
      </c>
      <c r="K17" s="9">
        <f t="shared" ref="K17:K32" si="1">H17*F17/1000</f>
        <v>3.45</v>
      </c>
      <c r="L17" s="9">
        <f t="shared" ref="L17:L32" si="2">I17*F17/1000</f>
        <v>3.75</v>
      </c>
      <c r="M17" s="6"/>
      <c r="N17" s="6"/>
      <c r="O17" s="13"/>
    </row>
    <row r="18" spans="1:15" x14ac:dyDescent="0.25">
      <c r="A18" s="94"/>
      <c r="B18" s="15"/>
      <c r="C18" s="15"/>
      <c r="D18" s="15"/>
      <c r="E18" s="12" t="s">
        <v>32</v>
      </c>
      <c r="F18" s="6">
        <v>250</v>
      </c>
      <c r="G18" s="6">
        <v>9.6</v>
      </c>
      <c r="H18" s="6">
        <v>11.04</v>
      </c>
      <c r="I18" s="6">
        <v>12</v>
      </c>
      <c r="J18" s="9">
        <f t="shared" si="0"/>
        <v>2.4</v>
      </c>
      <c r="K18" s="9">
        <f t="shared" si="1"/>
        <v>2.76</v>
      </c>
      <c r="L18" s="9">
        <f t="shared" si="2"/>
        <v>3</v>
      </c>
      <c r="M18" s="6"/>
      <c r="N18" s="6"/>
      <c r="O18" s="13"/>
    </row>
    <row r="19" spans="1:15" x14ac:dyDescent="0.25">
      <c r="A19" s="94"/>
      <c r="B19" s="15"/>
      <c r="C19" s="15"/>
      <c r="D19" s="15"/>
      <c r="E19" s="12" t="s">
        <v>50</v>
      </c>
      <c r="F19" s="6">
        <v>300</v>
      </c>
      <c r="G19" s="6">
        <v>10</v>
      </c>
      <c r="H19" s="6">
        <v>11.5</v>
      </c>
      <c r="I19" s="6">
        <v>12.5</v>
      </c>
      <c r="J19" s="9">
        <f t="shared" si="0"/>
        <v>3</v>
      </c>
      <c r="K19" s="9">
        <f t="shared" si="1"/>
        <v>3.45</v>
      </c>
      <c r="L19" s="9">
        <f t="shared" si="2"/>
        <v>3.75</v>
      </c>
      <c r="M19" s="6"/>
      <c r="N19" s="6"/>
      <c r="O19" s="13"/>
    </row>
    <row r="20" spans="1:15" x14ac:dyDescent="0.25">
      <c r="A20" s="94"/>
      <c r="B20" s="15"/>
      <c r="C20" s="15"/>
      <c r="D20" s="15"/>
      <c r="E20" s="12" t="s">
        <v>22</v>
      </c>
      <c r="F20" s="6">
        <v>1300</v>
      </c>
      <c r="G20" s="6">
        <v>4</v>
      </c>
      <c r="H20" s="6">
        <v>4.5999999999999996</v>
      </c>
      <c r="I20" s="6">
        <v>5</v>
      </c>
      <c r="J20" s="9">
        <f t="shared" si="0"/>
        <v>5.2</v>
      </c>
      <c r="K20" s="9">
        <f t="shared" si="1"/>
        <v>5.9799999999999986</v>
      </c>
      <c r="L20" s="9">
        <f t="shared" si="2"/>
        <v>6.5</v>
      </c>
      <c r="M20" s="13"/>
      <c r="N20" s="6"/>
      <c r="O20" s="13"/>
    </row>
    <row r="21" spans="1:15" x14ac:dyDescent="0.25">
      <c r="A21" s="94"/>
      <c r="B21" s="15"/>
      <c r="C21" s="15"/>
      <c r="D21" s="15"/>
      <c r="E21" s="12" t="s">
        <v>21</v>
      </c>
      <c r="F21" s="6">
        <v>2000</v>
      </c>
      <c r="G21" s="6">
        <v>2</v>
      </c>
      <c r="H21" s="6">
        <v>2.2999999999999998</v>
      </c>
      <c r="I21" s="6">
        <v>2.5</v>
      </c>
      <c r="J21" s="9">
        <f t="shared" si="0"/>
        <v>4</v>
      </c>
      <c r="K21" s="9">
        <f t="shared" si="1"/>
        <v>4.5999999999999996</v>
      </c>
      <c r="L21" s="9">
        <f t="shared" si="2"/>
        <v>5</v>
      </c>
      <c r="M21" s="13"/>
      <c r="N21" s="6"/>
      <c r="O21" s="13"/>
    </row>
    <row r="22" spans="1:15" x14ac:dyDescent="0.25">
      <c r="A22" s="94"/>
      <c r="B22" s="15"/>
      <c r="C22" s="15"/>
      <c r="D22" s="15"/>
      <c r="E22" s="12" t="s">
        <v>51</v>
      </c>
      <c r="F22" s="6">
        <v>450</v>
      </c>
      <c r="G22" s="6">
        <v>170</v>
      </c>
      <c r="H22" s="6">
        <v>196</v>
      </c>
      <c r="I22" s="6">
        <v>213</v>
      </c>
      <c r="J22" s="9">
        <f t="shared" si="0"/>
        <v>76.5</v>
      </c>
      <c r="K22" s="9">
        <f t="shared" si="1"/>
        <v>88.2</v>
      </c>
      <c r="L22" s="9">
        <f t="shared" si="2"/>
        <v>95.85</v>
      </c>
      <c r="M22" s="6"/>
      <c r="N22" s="6"/>
      <c r="O22" s="13"/>
    </row>
    <row r="23" spans="1:15" x14ac:dyDescent="0.25">
      <c r="A23" s="95"/>
      <c r="B23" s="15"/>
      <c r="C23" s="15"/>
      <c r="D23" s="15"/>
      <c r="E23" s="8" t="s">
        <v>46</v>
      </c>
      <c r="F23" s="6">
        <v>200</v>
      </c>
      <c r="G23" s="6">
        <v>1.2</v>
      </c>
      <c r="H23" s="6">
        <v>1.4</v>
      </c>
      <c r="I23" s="6">
        <v>1</v>
      </c>
      <c r="J23" s="9">
        <f t="shared" si="0"/>
        <v>0.24</v>
      </c>
      <c r="K23" s="9">
        <f t="shared" si="1"/>
        <v>0.28000000000000003</v>
      </c>
      <c r="L23" s="9">
        <f t="shared" si="2"/>
        <v>0.2</v>
      </c>
      <c r="M23" s="6"/>
      <c r="N23" s="6"/>
      <c r="O23" s="13"/>
    </row>
    <row r="24" spans="1:15" x14ac:dyDescent="0.25">
      <c r="A24" s="80" t="s">
        <v>33</v>
      </c>
      <c r="B24" s="13">
        <v>200</v>
      </c>
      <c r="C24" s="13">
        <v>200</v>
      </c>
      <c r="D24" s="13">
        <v>200</v>
      </c>
      <c r="E24" s="19" t="s">
        <v>109</v>
      </c>
      <c r="F24" s="13">
        <v>1500</v>
      </c>
      <c r="G24" s="13">
        <v>8</v>
      </c>
      <c r="H24" s="13">
        <v>8</v>
      </c>
      <c r="I24" s="13">
        <v>8</v>
      </c>
      <c r="J24" s="9">
        <f t="shared" si="0"/>
        <v>12</v>
      </c>
      <c r="K24" s="9">
        <f t="shared" si="1"/>
        <v>12</v>
      </c>
      <c r="L24" s="9">
        <f t="shared" si="2"/>
        <v>12</v>
      </c>
      <c r="M24" s="10">
        <f>SUM(J24:J28)</f>
        <v>46.72616</v>
      </c>
      <c r="N24" s="10">
        <f t="shared" ref="N24:O24" si="3">SUM(K24:K28)</f>
        <v>46.72616</v>
      </c>
      <c r="O24" s="10">
        <f t="shared" si="3"/>
        <v>46.72616</v>
      </c>
    </row>
    <row r="25" spans="1:15" x14ac:dyDescent="0.25">
      <c r="A25" s="80"/>
      <c r="B25" s="26"/>
      <c r="C25" s="26"/>
      <c r="D25" s="26"/>
      <c r="E25" s="19" t="s">
        <v>34</v>
      </c>
      <c r="F25" s="13">
        <v>550</v>
      </c>
      <c r="G25" s="13">
        <v>24</v>
      </c>
      <c r="H25" s="13">
        <v>24</v>
      </c>
      <c r="I25" s="13">
        <v>24</v>
      </c>
      <c r="J25" s="9">
        <f t="shared" si="0"/>
        <v>13.2</v>
      </c>
      <c r="K25" s="9">
        <f t="shared" si="1"/>
        <v>13.2</v>
      </c>
      <c r="L25" s="9">
        <f t="shared" si="2"/>
        <v>13.2</v>
      </c>
      <c r="M25" s="10"/>
      <c r="N25" s="10"/>
      <c r="O25" s="10"/>
    </row>
    <row r="26" spans="1:15" x14ac:dyDescent="0.25">
      <c r="A26" s="80"/>
      <c r="B26" s="26"/>
      <c r="C26" s="26"/>
      <c r="D26" s="26"/>
      <c r="E26" s="19" t="s">
        <v>110</v>
      </c>
      <c r="F26" s="13">
        <v>2000</v>
      </c>
      <c r="G26" s="13">
        <v>10</v>
      </c>
      <c r="H26" s="13">
        <v>10</v>
      </c>
      <c r="I26" s="13">
        <v>10</v>
      </c>
      <c r="J26" s="9">
        <f t="shared" si="0"/>
        <v>20</v>
      </c>
      <c r="K26" s="9">
        <f t="shared" si="1"/>
        <v>20</v>
      </c>
      <c r="L26" s="9">
        <f t="shared" si="2"/>
        <v>20</v>
      </c>
      <c r="M26" s="10"/>
      <c r="N26" s="10"/>
      <c r="O26" s="10"/>
    </row>
    <row r="27" spans="1:15" x14ac:dyDescent="0.25">
      <c r="A27" s="80"/>
      <c r="B27" s="26"/>
      <c r="C27" s="26"/>
      <c r="D27" s="26"/>
      <c r="E27" s="19" t="s">
        <v>36</v>
      </c>
      <c r="F27" s="13">
        <v>5000</v>
      </c>
      <c r="G27" s="13">
        <v>0.3</v>
      </c>
      <c r="H27" s="13">
        <v>0.3</v>
      </c>
      <c r="I27" s="13">
        <v>0.3</v>
      </c>
      <c r="J27" s="9">
        <f t="shared" si="0"/>
        <v>1.5</v>
      </c>
      <c r="K27" s="9">
        <f t="shared" si="1"/>
        <v>1.5</v>
      </c>
      <c r="L27" s="9">
        <f t="shared" si="2"/>
        <v>1.5</v>
      </c>
      <c r="M27" s="10"/>
      <c r="N27" s="10"/>
      <c r="O27" s="10"/>
    </row>
    <row r="28" spans="1:15" x14ac:dyDescent="0.25">
      <c r="A28" s="80"/>
      <c r="E28" s="19" t="s">
        <v>37</v>
      </c>
      <c r="F28" s="13">
        <v>0.12</v>
      </c>
      <c r="G28" s="13">
        <v>218</v>
      </c>
      <c r="H28" s="13">
        <v>218</v>
      </c>
      <c r="I28" s="13">
        <v>218</v>
      </c>
      <c r="J28" s="9">
        <f t="shared" si="0"/>
        <v>2.6159999999999999E-2</v>
      </c>
      <c r="K28" s="9">
        <f t="shared" si="1"/>
        <v>2.6159999999999999E-2</v>
      </c>
      <c r="L28" s="9">
        <f t="shared" si="2"/>
        <v>2.6159999999999999E-2</v>
      </c>
      <c r="M28" s="13"/>
      <c r="N28" s="13"/>
      <c r="O28" s="13"/>
    </row>
    <row r="29" spans="1:15" ht="15" customHeight="1" x14ac:dyDescent="0.25">
      <c r="A29" s="81" t="s">
        <v>23</v>
      </c>
      <c r="B29" s="20">
        <v>20</v>
      </c>
      <c r="C29" s="13">
        <v>35</v>
      </c>
      <c r="D29" s="13">
        <v>40</v>
      </c>
      <c r="E29" s="21" t="s">
        <v>23</v>
      </c>
      <c r="F29" s="13">
        <v>625</v>
      </c>
      <c r="G29" s="13">
        <v>20</v>
      </c>
      <c r="H29" s="13">
        <v>35</v>
      </c>
      <c r="I29" s="13">
        <v>40</v>
      </c>
      <c r="J29" s="9">
        <f t="shared" si="0"/>
        <v>12.5</v>
      </c>
      <c r="K29" s="9">
        <f t="shared" si="1"/>
        <v>21.875</v>
      </c>
      <c r="L29" s="9">
        <f t="shared" si="2"/>
        <v>25</v>
      </c>
      <c r="M29" s="10">
        <f>J29</f>
        <v>12.5</v>
      </c>
      <c r="N29" s="10">
        <f>K29</f>
        <v>21.875</v>
      </c>
      <c r="O29" s="10">
        <f>L29</f>
        <v>25</v>
      </c>
    </row>
    <row r="30" spans="1:15" x14ac:dyDescent="0.25">
      <c r="A30" s="82"/>
      <c r="B30" s="20"/>
      <c r="C30" s="13"/>
      <c r="D30" s="13"/>
      <c r="E30" s="21"/>
      <c r="F30" s="13"/>
      <c r="G30" s="13"/>
      <c r="H30" s="13"/>
      <c r="I30" s="13"/>
      <c r="J30" s="9">
        <f t="shared" si="0"/>
        <v>0</v>
      </c>
      <c r="K30" s="9">
        <f t="shared" si="1"/>
        <v>0</v>
      </c>
      <c r="L30" s="9">
        <f t="shared" si="2"/>
        <v>0</v>
      </c>
      <c r="M30" s="13"/>
      <c r="N30" s="13"/>
      <c r="O30" s="13"/>
    </row>
    <row r="31" spans="1:15" x14ac:dyDescent="0.25">
      <c r="A31" s="61" t="s">
        <v>38</v>
      </c>
      <c r="B31" s="13">
        <v>15</v>
      </c>
      <c r="C31" s="13">
        <v>15</v>
      </c>
      <c r="D31" s="13">
        <v>15</v>
      </c>
      <c r="E31" s="21" t="s">
        <v>39</v>
      </c>
      <c r="F31" s="13">
        <v>3000</v>
      </c>
      <c r="G31" s="13">
        <v>15</v>
      </c>
      <c r="H31" s="13">
        <v>15</v>
      </c>
      <c r="I31" s="13">
        <v>15</v>
      </c>
      <c r="J31" s="9">
        <f t="shared" si="0"/>
        <v>45</v>
      </c>
      <c r="K31" s="9">
        <f t="shared" si="1"/>
        <v>45</v>
      </c>
      <c r="L31" s="9">
        <f t="shared" si="2"/>
        <v>45</v>
      </c>
      <c r="M31" s="10">
        <f>J31</f>
        <v>45</v>
      </c>
      <c r="N31" s="10">
        <f t="shared" ref="N31:O32" si="4">K31</f>
        <v>45</v>
      </c>
      <c r="O31" s="10">
        <f t="shared" si="4"/>
        <v>45</v>
      </c>
    </row>
    <row r="32" spans="1:15" x14ac:dyDescent="0.25">
      <c r="A32" s="61" t="s">
        <v>52</v>
      </c>
      <c r="B32" s="13">
        <v>150</v>
      </c>
      <c r="C32" s="13">
        <v>150</v>
      </c>
      <c r="D32" s="13">
        <v>150</v>
      </c>
      <c r="E32" s="21" t="s">
        <v>52</v>
      </c>
      <c r="F32" s="13">
        <v>750</v>
      </c>
      <c r="G32" s="13">
        <v>150</v>
      </c>
      <c r="H32" s="13">
        <v>150</v>
      </c>
      <c r="I32" s="13">
        <v>150</v>
      </c>
      <c r="J32" s="9">
        <f t="shared" si="0"/>
        <v>112.5</v>
      </c>
      <c r="K32" s="9">
        <f t="shared" si="1"/>
        <v>112.5</v>
      </c>
      <c r="L32" s="9">
        <f t="shared" si="2"/>
        <v>112.5</v>
      </c>
      <c r="M32" s="10">
        <f>J32</f>
        <v>112.5</v>
      </c>
      <c r="N32" s="10">
        <f t="shared" si="4"/>
        <v>112.5</v>
      </c>
      <c r="O32" s="10">
        <f t="shared" si="4"/>
        <v>112.5</v>
      </c>
    </row>
    <row r="33" spans="1:15" x14ac:dyDescent="0.25">
      <c r="A33" s="22" t="s">
        <v>24</v>
      </c>
      <c r="B33" s="22"/>
      <c r="C33" s="22"/>
      <c r="D33" s="22"/>
      <c r="E33" s="22"/>
      <c r="F33" s="13"/>
      <c r="G33" s="13">
        <f>141.14+396.84+100+68+45.6+93.73</f>
        <v>845.31000000000006</v>
      </c>
      <c r="H33" s="13">
        <f>162.31+524.24+100+119+45.6+93.73</f>
        <v>1044.8799999999999</v>
      </c>
      <c r="I33" s="13">
        <f>176.42+524.24+100+136+45.6+93.7</f>
        <v>1075.96</v>
      </c>
      <c r="J33" s="10"/>
      <c r="K33" s="10"/>
      <c r="L33" s="10"/>
      <c r="M33" s="13"/>
      <c r="N33" s="13"/>
      <c r="O33" s="13"/>
    </row>
    <row r="34" spans="1:15" x14ac:dyDescent="0.25">
      <c r="A34" s="22"/>
      <c r="B34" s="22"/>
      <c r="C34" s="22"/>
      <c r="D34" s="22"/>
      <c r="E34" s="22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 outlineLevel="1" x14ac:dyDescent="0.25">
      <c r="A35" s="68" t="s">
        <v>25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70"/>
      <c r="M35" s="10">
        <f>SUM(M16:M34)</f>
        <v>324.41615999999999</v>
      </c>
      <c r="N35" s="10">
        <f>SUM(N16:N34)</f>
        <v>350.17115999999999</v>
      </c>
      <c r="O35" s="10">
        <f>SUM(O16:O34)</f>
        <v>363.97615999999999</v>
      </c>
    </row>
    <row r="36" spans="1:15" outlineLevel="1" x14ac:dyDescent="0.25">
      <c r="A36" s="68" t="s">
        <v>26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70"/>
      <c r="M36" s="10">
        <f>M35*1.2</f>
        <v>389.29939199999995</v>
      </c>
      <c r="N36" s="10">
        <f t="shared" ref="N36:O36" si="5">N35*1.2</f>
        <v>420.20539199999996</v>
      </c>
      <c r="O36" s="10">
        <f t="shared" si="5"/>
        <v>436.77139199999999</v>
      </c>
    </row>
    <row r="37" spans="1:15" outlineLevel="1" x14ac:dyDescent="0.25">
      <c r="A37" s="68" t="s">
        <v>27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70"/>
      <c r="M37" s="71">
        <f>(M36+N36+O36)/3</f>
        <v>415.42539199999993</v>
      </c>
      <c r="N37" s="72"/>
      <c r="O37" s="73"/>
    </row>
    <row r="38" spans="1:15" outlineLevel="1" x14ac:dyDescent="0.25">
      <c r="A38" s="68" t="s">
        <v>28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70"/>
      <c r="M38" s="71">
        <f>M37*1.12</f>
        <v>465.27643903999996</v>
      </c>
      <c r="N38" s="72"/>
      <c r="O38" s="73"/>
    </row>
    <row r="39" spans="1:15" outlineLevel="1" x14ac:dyDescent="0.25">
      <c r="A39" s="68" t="s">
        <v>29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70"/>
      <c r="M39" s="23"/>
      <c r="N39" s="23"/>
      <c r="O39" s="23"/>
    </row>
    <row r="40" spans="1:15" outlineLevel="1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6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</sheetData>
  <mergeCells count="23">
    <mergeCell ref="A10:D10"/>
    <mergeCell ref="M1:O1"/>
    <mergeCell ref="M3:O3"/>
    <mergeCell ref="M4:O4"/>
    <mergeCell ref="M5:O5"/>
    <mergeCell ref="A7:N8"/>
    <mergeCell ref="A36:L36"/>
    <mergeCell ref="A13:A15"/>
    <mergeCell ref="B13:D14"/>
    <mergeCell ref="E13:E15"/>
    <mergeCell ref="F13:F15"/>
    <mergeCell ref="G13:I14"/>
    <mergeCell ref="J13:L14"/>
    <mergeCell ref="M13:O14"/>
    <mergeCell ref="A16:A23"/>
    <mergeCell ref="A24:A28"/>
    <mergeCell ref="A29:A30"/>
    <mergeCell ref="A35:L35"/>
    <mergeCell ref="A37:L37"/>
    <mergeCell ref="M37:O37"/>
    <mergeCell ref="A38:L38"/>
    <mergeCell ref="M38:O38"/>
    <mergeCell ref="A39:L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opLeftCell="A8" workbookViewId="0">
      <selection activeCell="E10" sqref="E10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9" customWidth="1"/>
    <col min="6" max="6" width="9.140625" customWidth="1" outlineLevel="1"/>
    <col min="7" max="7" width="9.7109375" customWidth="1"/>
    <col min="8" max="8" width="9.42578125" customWidth="1"/>
    <col min="9" max="9" width="10.7109375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91" t="s">
        <v>1</v>
      </c>
      <c r="N1" s="91"/>
      <c r="O1" s="91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3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91" t="s">
        <v>5</v>
      </c>
      <c r="N3" s="91"/>
      <c r="O3" s="9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1" t="s">
        <v>6</v>
      </c>
      <c r="N4" s="91"/>
      <c r="O4" s="9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1" t="s">
        <v>104</v>
      </c>
      <c r="N5" s="91"/>
      <c r="O5" s="9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2" t="s">
        <v>153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5" ht="15" customHeight="1" x14ac:dyDescent="0.2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1" t="s">
        <v>44</v>
      </c>
      <c r="B10" s="91"/>
      <c r="C10" s="91"/>
      <c r="D10" s="9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89" t="s">
        <v>7</v>
      </c>
      <c r="B13" s="74" t="s">
        <v>8</v>
      </c>
      <c r="C13" s="75"/>
      <c r="D13" s="76"/>
      <c r="E13" s="89" t="s">
        <v>9</v>
      </c>
      <c r="F13" s="89" t="s">
        <v>10</v>
      </c>
      <c r="G13" s="74" t="s">
        <v>11</v>
      </c>
      <c r="H13" s="75"/>
      <c r="I13" s="76"/>
      <c r="J13" s="74" t="s">
        <v>12</v>
      </c>
      <c r="K13" s="75"/>
      <c r="L13" s="76"/>
      <c r="M13" s="74" t="s">
        <v>13</v>
      </c>
      <c r="N13" s="75"/>
      <c r="O13" s="76"/>
    </row>
    <row r="14" spans="1:15" x14ac:dyDescent="0.25">
      <c r="A14" s="89"/>
      <c r="B14" s="77"/>
      <c r="C14" s="78"/>
      <c r="D14" s="79"/>
      <c r="E14" s="89"/>
      <c r="F14" s="89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89"/>
      <c r="B15" s="5" t="s">
        <v>14</v>
      </c>
      <c r="C15" s="6" t="s">
        <v>15</v>
      </c>
      <c r="D15" s="7" t="s">
        <v>16</v>
      </c>
      <c r="E15" s="89"/>
      <c r="F15" s="90"/>
      <c r="G15" s="6" t="s">
        <v>17</v>
      </c>
      <c r="H15" s="6" t="s">
        <v>18</v>
      </c>
      <c r="I15" s="6" t="s">
        <v>16</v>
      </c>
      <c r="J15" s="6" t="s">
        <v>17</v>
      </c>
      <c r="K15" s="6" t="s">
        <v>15</v>
      </c>
      <c r="L15" s="6" t="s">
        <v>16</v>
      </c>
      <c r="M15" s="6" t="s">
        <v>17</v>
      </c>
      <c r="N15" s="6" t="s">
        <v>15</v>
      </c>
      <c r="O15" s="6" t="s">
        <v>16</v>
      </c>
    </row>
    <row r="16" spans="1:15" x14ac:dyDescent="0.25">
      <c r="A16" s="102" t="s">
        <v>93</v>
      </c>
      <c r="B16" s="6">
        <v>100</v>
      </c>
      <c r="C16" s="6">
        <v>130</v>
      </c>
      <c r="D16" s="7">
        <v>150</v>
      </c>
      <c r="E16" s="8" t="s">
        <v>72</v>
      </c>
      <c r="F16" s="6">
        <v>500</v>
      </c>
      <c r="G16" s="6">
        <v>35.700000000000003</v>
      </c>
      <c r="H16" s="6">
        <v>46.41</v>
      </c>
      <c r="I16" s="6">
        <v>53.55</v>
      </c>
      <c r="J16" s="9">
        <f t="shared" ref="J16:J40" si="0">G16*F16/1000</f>
        <v>17.850000000000001</v>
      </c>
      <c r="K16" s="9">
        <f t="shared" ref="K16:K40" si="1">H16*F16/1000</f>
        <v>23.204999999999998</v>
      </c>
      <c r="L16" s="9">
        <f t="shared" ref="L16:L40" si="2">I16*F16/1000</f>
        <v>26.774999999999999</v>
      </c>
      <c r="M16" s="9">
        <f>SUM(J16:J19)</f>
        <v>29.859000000000002</v>
      </c>
      <c r="N16" s="9">
        <f>SUM(K16:K19)</f>
        <v>38.816699999999997</v>
      </c>
      <c r="O16" s="10">
        <f>SUM(L16:L19)</f>
        <v>44.788499999999999</v>
      </c>
    </row>
    <row r="17" spans="1:15" x14ac:dyDescent="0.25">
      <c r="A17" s="103"/>
      <c r="B17" s="18"/>
      <c r="C17" s="1"/>
      <c r="D17" s="1"/>
      <c r="E17" s="12" t="s">
        <v>37</v>
      </c>
      <c r="F17" s="6">
        <v>0.12</v>
      </c>
      <c r="G17" s="6">
        <v>75</v>
      </c>
      <c r="H17" s="6">
        <v>97.5</v>
      </c>
      <c r="I17" s="6">
        <v>112.5</v>
      </c>
      <c r="J17" s="9">
        <f t="shared" si="0"/>
        <v>8.9999999999999993E-3</v>
      </c>
      <c r="K17" s="9">
        <f t="shared" si="1"/>
        <v>1.1699999999999999E-2</v>
      </c>
      <c r="L17" s="9">
        <f t="shared" si="2"/>
        <v>1.35E-2</v>
      </c>
      <c r="M17" s="6"/>
      <c r="N17" s="6"/>
      <c r="O17" s="13"/>
    </row>
    <row r="18" spans="1:15" x14ac:dyDescent="0.25">
      <c r="A18" s="103"/>
      <c r="B18" s="18"/>
      <c r="C18" s="1"/>
      <c r="D18" s="1"/>
      <c r="E18" s="17" t="s">
        <v>46</v>
      </c>
      <c r="F18" s="6">
        <v>200</v>
      </c>
      <c r="G18" s="6">
        <v>0.25</v>
      </c>
      <c r="H18" s="6">
        <v>0.33</v>
      </c>
      <c r="I18" s="6">
        <v>0.38</v>
      </c>
      <c r="J18" s="9"/>
      <c r="K18" s="9"/>
      <c r="L18" s="9"/>
      <c r="M18" s="6"/>
      <c r="N18" s="6"/>
      <c r="O18" s="13"/>
    </row>
    <row r="19" spans="1:15" x14ac:dyDescent="0.25">
      <c r="A19" s="103"/>
      <c r="B19" s="14"/>
      <c r="C19" s="15"/>
      <c r="D19" s="15"/>
      <c r="E19" s="17" t="s">
        <v>31</v>
      </c>
      <c r="F19" s="6">
        <v>3000</v>
      </c>
      <c r="G19" s="6">
        <v>4</v>
      </c>
      <c r="H19" s="6">
        <v>5.2</v>
      </c>
      <c r="I19" s="6">
        <v>6</v>
      </c>
      <c r="J19" s="9">
        <f t="shared" si="0"/>
        <v>12</v>
      </c>
      <c r="K19" s="9">
        <f t="shared" si="1"/>
        <v>15.6</v>
      </c>
      <c r="L19" s="9">
        <f t="shared" si="2"/>
        <v>18</v>
      </c>
      <c r="M19" s="6"/>
      <c r="N19" s="6"/>
      <c r="O19" s="13"/>
    </row>
    <row r="20" spans="1:15" ht="27" customHeight="1" x14ac:dyDescent="0.25">
      <c r="A20" s="80" t="s">
        <v>142</v>
      </c>
      <c r="B20" s="5">
        <v>70</v>
      </c>
      <c r="C20" s="6">
        <v>70</v>
      </c>
      <c r="D20" s="7">
        <v>70</v>
      </c>
      <c r="E20" s="52" t="s">
        <v>74</v>
      </c>
      <c r="F20" s="6">
        <v>2500</v>
      </c>
      <c r="G20" s="6">
        <v>69</v>
      </c>
      <c r="H20" s="6">
        <v>69</v>
      </c>
      <c r="I20" s="6">
        <v>69</v>
      </c>
      <c r="J20" s="9">
        <f t="shared" si="0"/>
        <v>172.5</v>
      </c>
      <c r="K20" s="9">
        <f t="shared" si="1"/>
        <v>172.5</v>
      </c>
      <c r="L20" s="9">
        <f t="shared" si="2"/>
        <v>172.5</v>
      </c>
      <c r="M20" s="9">
        <f>SUM(J20:J33)</f>
        <v>229.15800000000002</v>
      </c>
      <c r="N20" s="9">
        <f>SUM(K20:K33)</f>
        <v>229.15800000000002</v>
      </c>
      <c r="O20" s="10">
        <f>SUM(L20:L33)</f>
        <v>229.15800000000002</v>
      </c>
    </row>
    <row r="21" spans="1:15" x14ac:dyDescent="0.25">
      <c r="A21" s="80"/>
      <c r="E21" s="19" t="s">
        <v>54</v>
      </c>
      <c r="F21" s="13">
        <v>625</v>
      </c>
      <c r="G21" s="13">
        <v>14</v>
      </c>
      <c r="H21" s="13">
        <v>14</v>
      </c>
      <c r="I21" s="13">
        <v>14</v>
      </c>
      <c r="J21" s="9">
        <f t="shared" si="0"/>
        <v>8.75</v>
      </c>
      <c r="K21" s="9">
        <f t="shared" si="1"/>
        <v>8.75</v>
      </c>
      <c r="L21" s="9">
        <f t="shared" si="2"/>
        <v>8.75</v>
      </c>
      <c r="M21" s="10"/>
      <c r="N21" s="10"/>
      <c r="O21" s="10"/>
    </row>
    <row r="22" spans="1:15" x14ac:dyDescent="0.25">
      <c r="A22" s="80"/>
      <c r="E22" s="19" t="s">
        <v>73</v>
      </c>
      <c r="F22" s="13">
        <v>500</v>
      </c>
      <c r="G22" s="13">
        <v>19</v>
      </c>
      <c r="H22" s="13">
        <v>19</v>
      </c>
      <c r="I22" s="13">
        <v>19</v>
      </c>
      <c r="J22" s="9">
        <f t="shared" si="0"/>
        <v>9.5</v>
      </c>
      <c r="K22" s="9">
        <f t="shared" si="1"/>
        <v>9.5</v>
      </c>
      <c r="L22" s="9">
        <f t="shared" si="2"/>
        <v>9.5</v>
      </c>
      <c r="M22" s="10"/>
      <c r="N22" s="10"/>
      <c r="O22" s="10"/>
    </row>
    <row r="23" spans="1:15" x14ac:dyDescent="0.25">
      <c r="A23" s="80"/>
      <c r="E23" s="19" t="s">
        <v>22</v>
      </c>
      <c r="F23" s="13">
        <v>1300</v>
      </c>
      <c r="G23" s="13">
        <v>2</v>
      </c>
      <c r="H23" s="13">
        <v>2</v>
      </c>
      <c r="I23" s="13">
        <v>2</v>
      </c>
      <c r="J23" s="9">
        <f t="shared" si="0"/>
        <v>2.6</v>
      </c>
      <c r="K23" s="9">
        <f t="shared" si="1"/>
        <v>2.6</v>
      </c>
      <c r="L23" s="9">
        <f t="shared" si="2"/>
        <v>2.6</v>
      </c>
      <c r="M23" s="10"/>
      <c r="N23" s="10"/>
      <c r="O23" s="10"/>
    </row>
    <row r="24" spans="1:15" x14ac:dyDescent="0.25">
      <c r="A24" s="80"/>
      <c r="E24" s="19" t="s">
        <v>46</v>
      </c>
      <c r="F24" s="13">
        <v>200</v>
      </c>
      <c r="G24" s="13">
        <v>0.4</v>
      </c>
      <c r="H24" s="13">
        <v>0.4</v>
      </c>
      <c r="I24" s="13">
        <v>0.4</v>
      </c>
      <c r="J24" s="9">
        <f t="shared" si="0"/>
        <v>0.08</v>
      </c>
      <c r="K24" s="9">
        <f t="shared" si="1"/>
        <v>0.08</v>
      </c>
      <c r="L24" s="9">
        <f t="shared" si="2"/>
        <v>0.08</v>
      </c>
      <c r="M24" s="10"/>
      <c r="N24" s="10"/>
      <c r="O24" s="10"/>
    </row>
    <row r="25" spans="1:15" x14ac:dyDescent="0.25">
      <c r="A25" s="80"/>
      <c r="E25" s="19" t="s">
        <v>31</v>
      </c>
      <c r="F25" s="13">
        <v>3000</v>
      </c>
      <c r="G25" s="13">
        <v>1</v>
      </c>
      <c r="H25" s="13">
        <v>1</v>
      </c>
      <c r="I25" s="13">
        <v>1</v>
      </c>
      <c r="J25" s="9">
        <f t="shared" si="0"/>
        <v>3</v>
      </c>
      <c r="K25" s="9">
        <f t="shared" si="1"/>
        <v>3</v>
      </c>
      <c r="L25" s="9">
        <f t="shared" si="2"/>
        <v>3</v>
      </c>
      <c r="M25" s="10"/>
      <c r="N25" s="10"/>
      <c r="O25" s="10"/>
    </row>
    <row r="26" spans="1:15" x14ac:dyDescent="0.25">
      <c r="A26" s="80" t="s">
        <v>89</v>
      </c>
      <c r="B26" s="6">
        <v>50</v>
      </c>
      <c r="C26" s="6">
        <v>50</v>
      </c>
      <c r="D26" s="6">
        <v>50</v>
      </c>
      <c r="E26" s="17" t="s">
        <v>37</v>
      </c>
      <c r="F26" s="6">
        <v>0.12</v>
      </c>
      <c r="G26" s="6">
        <v>25</v>
      </c>
      <c r="H26" s="6">
        <v>25</v>
      </c>
      <c r="I26" s="6">
        <v>25</v>
      </c>
      <c r="J26" s="9">
        <f t="shared" si="0"/>
        <v>3.0000000000000001E-3</v>
      </c>
      <c r="K26" s="9">
        <f t="shared" si="1"/>
        <v>3.0000000000000001E-3</v>
      </c>
      <c r="L26" s="9">
        <f t="shared" si="2"/>
        <v>3.0000000000000001E-3</v>
      </c>
      <c r="M26" s="6"/>
      <c r="N26" s="6"/>
      <c r="O26" s="13"/>
    </row>
    <row r="27" spans="1:15" x14ac:dyDescent="0.25">
      <c r="A27" s="80"/>
      <c r="B27" s="15"/>
      <c r="C27" s="15"/>
      <c r="D27" s="16"/>
      <c r="E27" s="17" t="s">
        <v>21</v>
      </c>
      <c r="F27" s="6">
        <v>2000</v>
      </c>
      <c r="G27" s="6">
        <v>7.5</v>
      </c>
      <c r="H27" s="6">
        <v>7.5</v>
      </c>
      <c r="I27" s="6">
        <v>7.5</v>
      </c>
      <c r="J27" s="9">
        <f t="shared" si="0"/>
        <v>15</v>
      </c>
      <c r="K27" s="9">
        <f t="shared" si="1"/>
        <v>15</v>
      </c>
      <c r="L27" s="9">
        <f t="shared" si="2"/>
        <v>15</v>
      </c>
      <c r="M27" s="6"/>
      <c r="N27" s="6"/>
      <c r="O27" s="13"/>
    </row>
    <row r="28" spans="1:15" x14ac:dyDescent="0.25">
      <c r="A28" s="80"/>
      <c r="B28" s="15"/>
      <c r="C28" s="15"/>
      <c r="D28" s="16"/>
      <c r="E28" s="17" t="s">
        <v>31</v>
      </c>
      <c r="F28" s="6">
        <v>3000</v>
      </c>
      <c r="G28" s="6">
        <v>5</v>
      </c>
      <c r="H28" s="6">
        <v>5</v>
      </c>
      <c r="I28" s="6">
        <v>5</v>
      </c>
      <c r="J28" s="9">
        <f t="shared" si="0"/>
        <v>15</v>
      </c>
      <c r="K28" s="9">
        <f t="shared" si="1"/>
        <v>15</v>
      </c>
      <c r="L28" s="9">
        <f t="shared" si="2"/>
        <v>15</v>
      </c>
      <c r="M28" s="6"/>
      <c r="N28" s="6"/>
      <c r="O28" s="13"/>
    </row>
    <row r="29" spans="1:15" x14ac:dyDescent="0.25">
      <c r="A29" s="80"/>
      <c r="B29" s="15"/>
      <c r="C29" s="15"/>
      <c r="D29" s="16"/>
      <c r="E29" s="17" t="s">
        <v>129</v>
      </c>
      <c r="F29" s="6">
        <v>320</v>
      </c>
      <c r="G29" s="6">
        <v>2.5</v>
      </c>
      <c r="H29" s="6">
        <v>2.5</v>
      </c>
      <c r="I29" s="6">
        <v>2.5</v>
      </c>
      <c r="J29" s="9">
        <f t="shared" si="0"/>
        <v>0.8</v>
      </c>
      <c r="K29" s="9">
        <f t="shared" si="1"/>
        <v>0.8</v>
      </c>
      <c r="L29" s="9">
        <f t="shared" si="2"/>
        <v>0.8</v>
      </c>
      <c r="M29" s="6"/>
      <c r="N29" s="6"/>
      <c r="O29" s="13"/>
    </row>
    <row r="30" spans="1:15" x14ac:dyDescent="0.25">
      <c r="A30" s="80"/>
      <c r="B30" s="15"/>
      <c r="C30" s="15"/>
      <c r="D30" s="16"/>
      <c r="E30" s="17" t="s">
        <v>50</v>
      </c>
      <c r="F30" s="6">
        <v>300</v>
      </c>
      <c r="G30" s="6">
        <v>2.5</v>
      </c>
      <c r="H30" s="6">
        <v>2.5</v>
      </c>
      <c r="I30" s="6">
        <v>2.5</v>
      </c>
      <c r="J30" s="9">
        <f t="shared" si="0"/>
        <v>0.75</v>
      </c>
      <c r="K30" s="9">
        <f t="shared" si="1"/>
        <v>0.75</v>
      </c>
      <c r="L30" s="9">
        <f t="shared" si="2"/>
        <v>0.75</v>
      </c>
      <c r="M30" s="6"/>
      <c r="N30" s="6"/>
      <c r="O30" s="13"/>
    </row>
    <row r="31" spans="1:15" x14ac:dyDescent="0.25">
      <c r="A31" s="80"/>
      <c r="B31" s="15"/>
      <c r="C31" s="15"/>
      <c r="D31" s="16"/>
      <c r="E31" s="17" t="s">
        <v>20</v>
      </c>
      <c r="F31" s="6">
        <v>250</v>
      </c>
      <c r="G31" s="6">
        <v>2.4</v>
      </c>
      <c r="H31" s="6">
        <v>2.4</v>
      </c>
      <c r="I31" s="6">
        <v>2.4</v>
      </c>
      <c r="J31" s="9">
        <f t="shared" si="0"/>
        <v>0.6</v>
      </c>
      <c r="K31" s="9">
        <f t="shared" si="1"/>
        <v>0.6</v>
      </c>
      <c r="L31" s="9">
        <f t="shared" si="2"/>
        <v>0.6</v>
      </c>
      <c r="M31" s="6"/>
      <c r="N31" s="6"/>
      <c r="O31" s="13"/>
    </row>
    <row r="32" spans="1:15" x14ac:dyDescent="0.25">
      <c r="A32" s="80"/>
      <c r="B32" s="15"/>
      <c r="C32" s="15"/>
      <c r="D32" s="16"/>
      <c r="E32" s="17" t="s">
        <v>108</v>
      </c>
      <c r="F32" s="6">
        <v>550</v>
      </c>
      <c r="G32" s="6">
        <v>0.9</v>
      </c>
      <c r="H32" s="6">
        <v>0.9</v>
      </c>
      <c r="I32" s="6">
        <v>0.9</v>
      </c>
      <c r="J32" s="9">
        <f t="shared" si="0"/>
        <v>0.495</v>
      </c>
      <c r="K32" s="9">
        <f t="shared" si="1"/>
        <v>0.495</v>
      </c>
      <c r="L32" s="9">
        <f t="shared" si="2"/>
        <v>0.495</v>
      </c>
      <c r="M32" s="6"/>
      <c r="N32" s="6"/>
      <c r="O32" s="13"/>
    </row>
    <row r="33" spans="1:15" x14ac:dyDescent="0.25">
      <c r="A33" s="93"/>
      <c r="B33" s="15"/>
      <c r="C33" s="15"/>
      <c r="D33" s="16"/>
      <c r="E33" s="17" t="s">
        <v>46</v>
      </c>
      <c r="F33" s="6">
        <v>200</v>
      </c>
      <c r="G33" s="6">
        <v>0.4</v>
      </c>
      <c r="H33" s="6">
        <v>0.4</v>
      </c>
      <c r="I33" s="6">
        <v>0.4</v>
      </c>
      <c r="J33" s="9">
        <f t="shared" si="0"/>
        <v>0.08</v>
      </c>
      <c r="K33" s="9">
        <f t="shared" si="1"/>
        <v>0.08</v>
      </c>
      <c r="L33" s="9">
        <f t="shared" si="2"/>
        <v>0.08</v>
      </c>
      <c r="M33" s="6"/>
      <c r="N33" s="6"/>
      <c r="O33" s="13"/>
    </row>
    <row r="34" spans="1:15" x14ac:dyDescent="0.25">
      <c r="A34" s="104" t="s">
        <v>95</v>
      </c>
      <c r="B34" s="20">
        <v>200</v>
      </c>
      <c r="C34" s="13">
        <v>200</v>
      </c>
      <c r="D34" s="13">
        <v>200</v>
      </c>
      <c r="E34" s="19" t="s">
        <v>107</v>
      </c>
      <c r="F34" s="13">
        <v>1200</v>
      </c>
      <c r="G34" s="13">
        <v>20</v>
      </c>
      <c r="H34" s="13">
        <v>20</v>
      </c>
      <c r="I34" s="13">
        <v>20</v>
      </c>
      <c r="J34" s="9">
        <f t="shared" si="0"/>
        <v>24</v>
      </c>
      <c r="K34" s="9">
        <f t="shared" si="1"/>
        <v>24</v>
      </c>
      <c r="L34" s="9">
        <f t="shared" si="2"/>
        <v>24</v>
      </c>
      <c r="M34" s="10">
        <f>SUM(J34:J38)</f>
        <v>61</v>
      </c>
      <c r="N34" s="10">
        <f>SUM(K34:K38)</f>
        <v>61</v>
      </c>
      <c r="O34" s="10">
        <f>SUM(L34:L38)</f>
        <v>61</v>
      </c>
    </row>
    <row r="35" spans="1:15" x14ac:dyDescent="0.25">
      <c r="A35" s="104"/>
      <c r="B35" s="28"/>
      <c r="C35" s="28"/>
      <c r="D35" s="28"/>
      <c r="E35" s="19" t="s">
        <v>108</v>
      </c>
      <c r="F35" s="13">
        <v>800</v>
      </c>
      <c r="G35" s="13">
        <v>20</v>
      </c>
      <c r="H35" s="13">
        <v>20</v>
      </c>
      <c r="I35" s="13">
        <v>20</v>
      </c>
      <c r="J35" s="9">
        <f t="shared" si="0"/>
        <v>16</v>
      </c>
      <c r="K35" s="9">
        <f t="shared" si="1"/>
        <v>16</v>
      </c>
      <c r="L35" s="9">
        <f t="shared" si="2"/>
        <v>16</v>
      </c>
      <c r="M35" s="13"/>
      <c r="N35" s="13"/>
      <c r="O35" s="13"/>
    </row>
    <row r="36" spans="1:15" x14ac:dyDescent="0.25">
      <c r="A36" s="104"/>
      <c r="B36" s="28"/>
      <c r="C36" s="28"/>
      <c r="D36" s="28"/>
      <c r="E36" s="19" t="s">
        <v>36</v>
      </c>
      <c r="F36" s="13">
        <v>5000</v>
      </c>
      <c r="G36" s="13">
        <v>0.2</v>
      </c>
      <c r="H36" s="13">
        <v>0.2</v>
      </c>
      <c r="I36" s="13">
        <v>0.2</v>
      </c>
      <c r="J36" s="9">
        <f t="shared" si="0"/>
        <v>1</v>
      </c>
      <c r="K36" s="9">
        <f t="shared" si="1"/>
        <v>1</v>
      </c>
      <c r="L36" s="9">
        <f t="shared" si="2"/>
        <v>1</v>
      </c>
      <c r="M36" s="13"/>
      <c r="N36" s="13"/>
      <c r="O36" s="13"/>
    </row>
    <row r="37" spans="1:15" x14ac:dyDescent="0.25">
      <c r="A37" s="104"/>
      <c r="B37" s="30"/>
      <c r="C37" s="28"/>
      <c r="D37" s="28"/>
      <c r="E37" s="19" t="s">
        <v>37</v>
      </c>
      <c r="F37" s="13">
        <v>100</v>
      </c>
      <c r="G37" s="13">
        <v>200</v>
      </c>
      <c r="H37" s="13">
        <v>200</v>
      </c>
      <c r="I37" s="13">
        <v>200</v>
      </c>
      <c r="J37" s="9">
        <f t="shared" si="0"/>
        <v>20</v>
      </c>
      <c r="K37" s="9">
        <f t="shared" si="1"/>
        <v>20</v>
      </c>
      <c r="L37" s="9">
        <f t="shared" si="2"/>
        <v>20</v>
      </c>
      <c r="M37" s="13"/>
      <c r="N37" s="13"/>
      <c r="O37" s="13"/>
    </row>
    <row r="38" spans="1:15" x14ac:dyDescent="0.25">
      <c r="A38" s="104"/>
      <c r="B38" s="31"/>
      <c r="C38" s="31"/>
      <c r="D38" s="31"/>
      <c r="E38" s="19"/>
      <c r="F38" s="13"/>
      <c r="G38" s="13"/>
      <c r="H38" s="13"/>
      <c r="I38" s="13"/>
      <c r="J38" s="9"/>
      <c r="K38" s="9"/>
      <c r="L38" s="9"/>
      <c r="M38" s="13"/>
      <c r="N38" s="13"/>
      <c r="O38" s="13"/>
    </row>
    <row r="39" spans="1:15" x14ac:dyDescent="0.25">
      <c r="A39" s="81" t="s">
        <v>23</v>
      </c>
      <c r="B39" s="20">
        <v>20</v>
      </c>
      <c r="C39" s="13">
        <v>35</v>
      </c>
      <c r="D39" s="13">
        <v>40</v>
      </c>
      <c r="E39" s="21" t="s">
        <v>23</v>
      </c>
      <c r="F39" s="13">
        <v>625</v>
      </c>
      <c r="G39" s="13">
        <v>20</v>
      </c>
      <c r="H39" s="13">
        <v>35</v>
      </c>
      <c r="I39" s="13">
        <v>40</v>
      </c>
      <c r="J39" s="9">
        <f t="shared" si="0"/>
        <v>12.5</v>
      </c>
      <c r="K39" s="9">
        <f t="shared" si="1"/>
        <v>21.875</v>
      </c>
      <c r="L39" s="9">
        <f t="shared" si="2"/>
        <v>25</v>
      </c>
      <c r="M39" s="10">
        <f>J39</f>
        <v>12.5</v>
      </c>
      <c r="N39" s="10">
        <f>K39</f>
        <v>21.875</v>
      </c>
      <c r="O39" s="10">
        <f>L39</f>
        <v>25</v>
      </c>
    </row>
    <row r="40" spans="1:15" x14ac:dyDescent="0.25">
      <c r="A40" s="82"/>
      <c r="B40" s="20"/>
      <c r="C40" s="13"/>
      <c r="D40" s="13"/>
      <c r="E40" s="21"/>
      <c r="F40" s="13"/>
      <c r="G40" s="13"/>
      <c r="H40" s="13"/>
      <c r="I40" s="13"/>
      <c r="J40" s="9">
        <f t="shared" si="0"/>
        <v>0</v>
      </c>
      <c r="K40" s="9">
        <f t="shared" si="1"/>
        <v>0</v>
      </c>
      <c r="L40" s="9">
        <f t="shared" si="2"/>
        <v>0</v>
      </c>
      <c r="M40" s="13"/>
      <c r="N40" s="13"/>
      <c r="O40" s="13"/>
    </row>
    <row r="41" spans="1:15" x14ac:dyDescent="0.25">
      <c r="A41" s="22" t="s">
        <v>24</v>
      </c>
      <c r="B41" s="22"/>
      <c r="C41" s="22"/>
      <c r="D41" s="22"/>
      <c r="E41" s="22"/>
      <c r="F41" s="13"/>
      <c r="G41" s="13">
        <f>127.84+139.44+126.94+52.44+189.01+105.6+68+13.6</f>
        <v>822.87</v>
      </c>
      <c r="H41" s="13">
        <f>147.02+181.27+150+69.92+189.01+105.6+119+13.6</f>
        <v>975.42000000000007</v>
      </c>
      <c r="I41" s="13">
        <f>159.8+209.16+161.53+87.4+189.01+105.6+136+13.6</f>
        <v>1062.0999999999999</v>
      </c>
      <c r="J41" s="10"/>
      <c r="K41" s="10"/>
      <c r="L41" s="10"/>
      <c r="M41" s="13"/>
      <c r="N41" s="13"/>
      <c r="O41" s="13"/>
    </row>
    <row r="42" spans="1:15" x14ac:dyDescent="0.25">
      <c r="A42" s="22"/>
      <c r="B42" s="22"/>
      <c r="C42" s="22"/>
      <c r="D42" s="22"/>
      <c r="E42" s="22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outlineLevel="1" x14ac:dyDescent="0.25">
      <c r="A43" s="68" t="s">
        <v>25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70"/>
      <c r="M43" s="10">
        <f>SUM(M16:M42)</f>
        <v>332.517</v>
      </c>
      <c r="N43" s="10">
        <f>SUM(N16:N42)</f>
        <v>350.84969999999998</v>
      </c>
      <c r="O43" s="10">
        <f>SUM(O16:O42)</f>
        <v>359.94650000000001</v>
      </c>
    </row>
    <row r="44" spans="1:15" outlineLevel="1" x14ac:dyDescent="0.25">
      <c r="A44" s="68" t="s">
        <v>26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70"/>
      <c r="M44" s="10">
        <f>M43*1.2</f>
        <v>399.0204</v>
      </c>
      <c r="N44" s="10">
        <f t="shared" ref="N44:O44" si="3">N43*1.2</f>
        <v>421.01963999999998</v>
      </c>
      <c r="O44" s="10">
        <f t="shared" si="3"/>
        <v>431.93580000000003</v>
      </c>
    </row>
    <row r="45" spans="1:15" outlineLevel="1" x14ac:dyDescent="0.25">
      <c r="A45" s="68" t="s">
        <v>27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70"/>
      <c r="M45" s="71">
        <f>(M44+N44+O44)/3</f>
        <v>417.32528000000002</v>
      </c>
      <c r="N45" s="72"/>
      <c r="O45" s="73"/>
    </row>
    <row r="46" spans="1:15" outlineLevel="1" x14ac:dyDescent="0.25">
      <c r="A46" s="68" t="s">
        <v>28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70"/>
      <c r="M46" s="71">
        <f>M45*1.12</f>
        <v>467.40431360000008</v>
      </c>
      <c r="N46" s="72"/>
      <c r="O46" s="73"/>
    </row>
    <row r="47" spans="1:15" outlineLevel="1" x14ac:dyDescent="0.25">
      <c r="A47" s="68" t="s">
        <v>29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70"/>
      <c r="M47" s="23"/>
      <c r="N47" s="23"/>
      <c r="O47" s="23"/>
    </row>
    <row r="48" spans="1:15" outlineLevel="1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6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6:15" x14ac:dyDescent="0.25"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6:15" x14ac:dyDescent="0.25"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6:15" x14ac:dyDescent="0.25"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6:15" x14ac:dyDescent="0.25"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6:15" x14ac:dyDescent="0.25"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6:15" x14ac:dyDescent="0.25"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6:15" x14ac:dyDescent="0.25">
      <c r="F61" s="24"/>
      <c r="G61" s="24"/>
      <c r="H61" s="24"/>
      <c r="I61" s="24"/>
      <c r="J61" s="24"/>
      <c r="K61" s="24"/>
      <c r="L61" s="24"/>
      <c r="M61" s="24"/>
      <c r="N61" s="24"/>
      <c r="O61" s="24"/>
    </row>
    <row r="62" spans="6:15" x14ac:dyDescent="0.25">
      <c r="F62" s="24"/>
      <c r="G62" s="24"/>
      <c r="H62" s="24"/>
      <c r="I62" s="24"/>
      <c r="J62" s="24"/>
      <c r="K62" s="24"/>
      <c r="L62" s="24"/>
      <c r="M62" s="24"/>
      <c r="N62" s="24"/>
      <c r="O62" s="24"/>
    </row>
  </sheetData>
  <mergeCells count="25">
    <mergeCell ref="M45:O45"/>
    <mergeCell ref="A10:D10"/>
    <mergeCell ref="M1:O1"/>
    <mergeCell ref="M3:O3"/>
    <mergeCell ref="M4:O4"/>
    <mergeCell ref="M5:O5"/>
    <mergeCell ref="A7:N8"/>
    <mergeCell ref="A20:A25"/>
    <mergeCell ref="A26:A33"/>
    <mergeCell ref="A46:L46"/>
    <mergeCell ref="M46:O46"/>
    <mergeCell ref="A47:L47"/>
    <mergeCell ref="M13:O14"/>
    <mergeCell ref="A16:A19"/>
    <mergeCell ref="A34:A38"/>
    <mergeCell ref="A39:A40"/>
    <mergeCell ref="A43:L43"/>
    <mergeCell ref="A13:A15"/>
    <mergeCell ref="B13:D14"/>
    <mergeCell ref="E13:E15"/>
    <mergeCell ref="F13:F15"/>
    <mergeCell ref="G13:I14"/>
    <mergeCell ref="J13:L14"/>
    <mergeCell ref="A44:L44"/>
    <mergeCell ref="A45:L45"/>
  </mergeCells>
  <pageMargins left="0.25" right="0.25" top="0.75" bottom="0.75" header="0.3" footer="0.3"/>
  <pageSetup paperSize="9" scale="6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workbookViewId="0">
      <selection activeCell="E10" sqref="E10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7.85546875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91" t="s">
        <v>1</v>
      </c>
      <c r="N1" s="91"/>
      <c r="O1" s="91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3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91" t="s">
        <v>5</v>
      </c>
      <c r="N3" s="91"/>
      <c r="O3" s="9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1" t="s">
        <v>6</v>
      </c>
      <c r="N4" s="91"/>
      <c r="O4" s="9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1" t="s">
        <v>104</v>
      </c>
      <c r="N5" s="91"/>
      <c r="O5" s="9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2" t="s">
        <v>153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5" ht="15" customHeight="1" x14ac:dyDescent="0.2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1" t="s">
        <v>134</v>
      </c>
      <c r="B10" s="91"/>
      <c r="C10" s="91"/>
      <c r="D10" s="9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89" t="s">
        <v>7</v>
      </c>
      <c r="B13" s="74" t="s">
        <v>8</v>
      </c>
      <c r="C13" s="75"/>
      <c r="D13" s="76"/>
      <c r="E13" s="89" t="s">
        <v>9</v>
      </c>
      <c r="F13" s="89" t="s">
        <v>10</v>
      </c>
      <c r="G13" s="74" t="s">
        <v>11</v>
      </c>
      <c r="H13" s="75"/>
      <c r="I13" s="76"/>
      <c r="J13" s="74" t="s">
        <v>12</v>
      </c>
      <c r="K13" s="75"/>
      <c r="L13" s="76"/>
      <c r="M13" s="74" t="s">
        <v>13</v>
      </c>
      <c r="N13" s="75"/>
      <c r="O13" s="76"/>
    </row>
    <row r="14" spans="1:15" x14ac:dyDescent="0.25">
      <c r="A14" s="89"/>
      <c r="B14" s="77"/>
      <c r="C14" s="78"/>
      <c r="D14" s="79"/>
      <c r="E14" s="89"/>
      <c r="F14" s="89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89"/>
      <c r="B15" s="5" t="s">
        <v>14</v>
      </c>
      <c r="C15" s="6" t="s">
        <v>15</v>
      </c>
      <c r="D15" s="7" t="s">
        <v>16</v>
      </c>
      <c r="E15" s="89"/>
      <c r="F15" s="90"/>
      <c r="G15" s="6" t="s">
        <v>17</v>
      </c>
      <c r="H15" s="6" t="s">
        <v>18</v>
      </c>
      <c r="I15" s="6" t="s">
        <v>16</v>
      </c>
      <c r="J15" s="6" t="s">
        <v>17</v>
      </c>
      <c r="K15" s="6" t="s">
        <v>15</v>
      </c>
      <c r="L15" s="6" t="s">
        <v>16</v>
      </c>
      <c r="M15" s="6" t="s">
        <v>17</v>
      </c>
      <c r="N15" s="6" t="s">
        <v>15</v>
      </c>
      <c r="O15" s="6" t="s">
        <v>16</v>
      </c>
    </row>
    <row r="16" spans="1:15" ht="15" customHeight="1" x14ac:dyDescent="0.25">
      <c r="A16" s="93" t="s">
        <v>66</v>
      </c>
      <c r="B16" s="5" t="s">
        <v>67</v>
      </c>
      <c r="C16" s="5" t="s">
        <v>68</v>
      </c>
      <c r="D16" s="5" t="s">
        <v>69</v>
      </c>
      <c r="E16" s="12" t="s">
        <v>70</v>
      </c>
      <c r="F16" s="6">
        <v>1500</v>
      </c>
      <c r="G16" s="6">
        <v>35</v>
      </c>
      <c r="H16" s="6">
        <v>35</v>
      </c>
      <c r="I16" s="6">
        <v>35</v>
      </c>
      <c r="J16" s="9">
        <f>G16*F16/1000</f>
        <v>52.5</v>
      </c>
      <c r="K16" s="9">
        <f>H16*F16/1000</f>
        <v>52.5</v>
      </c>
      <c r="L16" s="9">
        <f>I16*F16/1000</f>
        <v>52.5</v>
      </c>
      <c r="M16" s="9">
        <f>SUM(J16:J26)</f>
        <v>143.114</v>
      </c>
      <c r="N16" s="9">
        <f>SUM(K16:K26)</f>
        <v>159.94300000000001</v>
      </c>
      <c r="O16" s="10">
        <f>SUM(L16:L26)</f>
        <v>171.91900000000001</v>
      </c>
    </row>
    <row r="17" spans="1:15" ht="15" customHeight="1" x14ac:dyDescent="0.25">
      <c r="A17" s="94"/>
      <c r="B17" s="15"/>
      <c r="C17" s="15"/>
      <c r="D17" s="15"/>
      <c r="E17" s="12" t="s">
        <v>19</v>
      </c>
      <c r="F17" s="6">
        <v>250</v>
      </c>
      <c r="G17" s="6">
        <v>20</v>
      </c>
      <c r="H17" s="6">
        <v>33</v>
      </c>
      <c r="I17" s="6">
        <v>41</v>
      </c>
      <c r="J17" s="9">
        <f t="shared" ref="J17:J26" si="0">G17*F17/1000</f>
        <v>5</v>
      </c>
      <c r="K17" s="9">
        <f t="shared" ref="K17:K26" si="1">H17*F17/1000</f>
        <v>8.25</v>
      </c>
      <c r="L17" s="9">
        <f t="shared" ref="L17:L26" si="2">I17*F17/1000</f>
        <v>10.25</v>
      </c>
      <c r="M17" s="9"/>
      <c r="N17" s="9"/>
      <c r="O17" s="10"/>
    </row>
    <row r="18" spans="1:15" x14ac:dyDescent="0.25">
      <c r="A18" s="94"/>
      <c r="B18" s="15"/>
      <c r="C18" s="15"/>
      <c r="D18" s="15"/>
      <c r="E18" s="12" t="s">
        <v>60</v>
      </c>
      <c r="F18" s="6">
        <v>300</v>
      </c>
      <c r="G18" s="6">
        <v>10</v>
      </c>
      <c r="H18" s="6">
        <v>11.5</v>
      </c>
      <c r="I18" s="6">
        <v>12.5</v>
      </c>
      <c r="J18" s="9">
        <f t="shared" si="0"/>
        <v>3</v>
      </c>
      <c r="K18" s="9">
        <f t="shared" si="1"/>
        <v>3.45</v>
      </c>
      <c r="L18" s="9">
        <f t="shared" si="2"/>
        <v>3.75</v>
      </c>
      <c r="M18" s="9"/>
      <c r="N18" s="9"/>
      <c r="O18" s="10"/>
    </row>
    <row r="19" spans="1:15" x14ac:dyDescent="0.25">
      <c r="A19" s="94"/>
      <c r="B19" s="15"/>
      <c r="C19" s="15"/>
      <c r="D19" s="15"/>
      <c r="E19" s="12" t="s">
        <v>32</v>
      </c>
      <c r="F19" s="6">
        <v>250</v>
      </c>
      <c r="G19" s="6">
        <v>9.6</v>
      </c>
      <c r="H19" s="6">
        <v>11</v>
      </c>
      <c r="I19" s="6">
        <v>12</v>
      </c>
      <c r="J19" s="9">
        <f t="shared" si="0"/>
        <v>2.4</v>
      </c>
      <c r="K19" s="9">
        <f t="shared" si="1"/>
        <v>2.75</v>
      </c>
      <c r="L19" s="9">
        <f t="shared" si="2"/>
        <v>3</v>
      </c>
      <c r="M19" s="9"/>
      <c r="N19" s="9"/>
      <c r="O19" s="10"/>
    </row>
    <row r="20" spans="1:15" x14ac:dyDescent="0.25">
      <c r="A20" s="94"/>
      <c r="B20" s="15"/>
      <c r="C20" s="15"/>
      <c r="D20" s="15"/>
      <c r="E20" s="12" t="s">
        <v>22</v>
      </c>
      <c r="F20" s="6">
        <v>1300</v>
      </c>
      <c r="G20" s="6">
        <v>2</v>
      </c>
      <c r="H20" s="6">
        <v>2.2999999999999998</v>
      </c>
      <c r="I20" s="6">
        <v>2.5</v>
      </c>
      <c r="J20" s="9">
        <f t="shared" si="0"/>
        <v>2.6</v>
      </c>
      <c r="K20" s="9">
        <f t="shared" si="1"/>
        <v>2.9899999999999993</v>
      </c>
      <c r="L20" s="9">
        <f t="shared" si="2"/>
        <v>3.25</v>
      </c>
      <c r="M20" s="9"/>
      <c r="N20" s="9"/>
      <c r="O20" s="10"/>
    </row>
    <row r="21" spans="1:15" x14ac:dyDescent="0.25">
      <c r="A21" s="94"/>
      <c r="B21" s="15"/>
      <c r="C21" s="15"/>
      <c r="D21" s="15"/>
      <c r="E21" s="12" t="s">
        <v>51</v>
      </c>
      <c r="F21" s="6">
        <v>450</v>
      </c>
      <c r="G21" s="6">
        <v>150</v>
      </c>
      <c r="H21" s="6">
        <v>172.5</v>
      </c>
      <c r="I21" s="6">
        <v>187.5</v>
      </c>
      <c r="J21" s="9">
        <f t="shared" si="0"/>
        <v>67.5</v>
      </c>
      <c r="K21" s="9">
        <f t="shared" si="1"/>
        <v>77.625</v>
      </c>
      <c r="L21" s="9">
        <f t="shared" si="2"/>
        <v>84.375</v>
      </c>
      <c r="M21" s="10"/>
      <c r="N21" s="9"/>
      <c r="O21" s="10"/>
    </row>
    <row r="22" spans="1:15" x14ac:dyDescent="0.25">
      <c r="A22" s="94"/>
      <c r="B22" s="15"/>
      <c r="C22" s="15"/>
      <c r="D22" s="15"/>
      <c r="E22" s="12" t="s">
        <v>71</v>
      </c>
      <c r="F22" s="6">
        <v>320</v>
      </c>
      <c r="G22" s="6">
        <v>9</v>
      </c>
      <c r="H22" s="6">
        <v>12</v>
      </c>
      <c r="I22" s="6">
        <v>15</v>
      </c>
      <c r="J22" s="9">
        <f t="shared" si="0"/>
        <v>2.88</v>
      </c>
      <c r="K22" s="9">
        <f t="shared" si="1"/>
        <v>3.84</v>
      </c>
      <c r="L22" s="9">
        <f t="shared" si="2"/>
        <v>4.8</v>
      </c>
      <c r="M22" s="9"/>
      <c r="N22" s="9"/>
      <c r="O22" s="10"/>
    </row>
    <row r="23" spans="1:15" x14ac:dyDescent="0.25">
      <c r="A23" s="94"/>
      <c r="B23" s="15"/>
      <c r="C23" s="15"/>
      <c r="D23" s="15"/>
      <c r="E23" s="12" t="s">
        <v>31</v>
      </c>
      <c r="F23" s="6">
        <v>3000</v>
      </c>
      <c r="G23" s="6">
        <v>0.6</v>
      </c>
      <c r="H23" s="6">
        <v>0.7</v>
      </c>
      <c r="I23" s="6">
        <v>0.9</v>
      </c>
      <c r="J23" s="9">
        <f t="shared" si="0"/>
        <v>1.8</v>
      </c>
      <c r="K23" s="9">
        <f t="shared" si="1"/>
        <v>2.1</v>
      </c>
      <c r="L23" s="9">
        <f t="shared" si="2"/>
        <v>2.7</v>
      </c>
      <c r="M23" s="9"/>
      <c r="N23" s="9"/>
      <c r="O23" s="10"/>
    </row>
    <row r="24" spans="1:15" x14ac:dyDescent="0.25">
      <c r="A24" s="94"/>
      <c r="B24" s="15"/>
      <c r="C24" s="15"/>
      <c r="D24" s="15"/>
      <c r="E24" s="12" t="s">
        <v>63</v>
      </c>
      <c r="F24" s="6">
        <v>600</v>
      </c>
      <c r="G24" s="6">
        <v>1</v>
      </c>
      <c r="H24" s="6">
        <v>1.5</v>
      </c>
      <c r="I24" s="6">
        <v>2</v>
      </c>
      <c r="J24" s="9">
        <f t="shared" si="0"/>
        <v>0.6</v>
      </c>
      <c r="K24" s="9">
        <f t="shared" si="1"/>
        <v>0.9</v>
      </c>
      <c r="L24" s="9">
        <f t="shared" si="2"/>
        <v>1.2</v>
      </c>
      <c r="M24" s="9"/>
      <c r="N24" s="9"/>
      <c r="O24" s="10"/>
    </row>
    <row r="25" spans="1:15" x14ac:dyDescent="0.25">
      <c r="A25" s="94"/>
      <c r="B25" s="15"/>
      <c r="C25" s="15"/>
      <c r="D25" s="15"/>
      <c r="E25" s="12" t="s">
        <v>42</v>
      </c>
      <c r="F25" s="6">
        <v>500</v>
      </c>
      <c r="G25" s="6">
        <v>9.6</v>
      </c>
      <c r="H25" s="6">
        <v>11</v>
      </c>
      <c r="I25" s="6">
        <v>12.1</v>
      </c>
      <c r="J25" s="9">
        <f t="shared" si="0"/>
        <v>4.8</v>
      </c>
      <c r="K25" s="9">
        <f t="shared" si="1"/>
        <v>5.5</v>
      </c>
      <c r="L25" s="9">
        <f t="shared" si="2"/>
        <v>6.05</v>
      </c>
      <c r="M25" s="9"/>
      <c r="N25" s="9"/>
      <c r="O25" s="10"/>
    </row>
    <row r="26" spans="1:15" x14ac:dyDescent="0.25">
      <c r="A26" s="94"/>
      <c r="B26" s="15"/>
      <c r="C26" s="15"/>
      <c r="D26" s="15"/>
      <c r="E26" s="12" t="s">
        <v>46</v>
      </c>
      <c r="F26" s="6">
        <v>200</v>
      </c>
      <c r="G26" s="6">
        <v>0.17</v>
      </c>
      <c r="H26" s="6">
        <v>0.19</v>
      </c>
      <c r="I26" s="6">
        <v>0.22</v>
      </c>
      <c r="J26" s="9">
        <f t="shared" si="0"/>
        <v>3.4000000000000002E-2</v>
      </c>
      <c r="K26" s="9">
        <f t="shared" si="1"/>
        <v>3.7999999999999999E-2</v>
      </c>
      <c r="L26" s="9">
        <f t="shared" si="2"/>
        <v>4.3999999999999997E-2</v>
      </c>
      <c r="M26" s="9"/>
      <c r="N26" s="9"/>
      <c r="O26" s="10"/>
    </row>
    <row r="27" spans="1:15" x14ac:dyDescent="0.25">
      <c r="A27" s="96" t="s">
        <v>111</v>
      </c>
      <c r="B27" s="5">
        <v>40</v>
      </c>
      <c r="C27" s="6">
        <v>40</v>
      </c>
      <c r="D27" s="7">
        <v>40</v>
      </c>
      <c r="E27" s="12" t="s">
        <v>111</v>
      </c>
      <c r="F27" s="6">
        <v>1500</v>
      </c>
      <c r="G27" s="6">
        <v>40</v>
      </c>
      <c r="H27" s="6">
        <v>40</v>
      </c>
      <c r="I27" s="6">
        <v>40</v>
      </c>
      <c r="J27" s="9">
        <f t="shared" ref="J27:J33" si="3">G27*F27/1000</f>
        <v>60</v>
      </c>
      <c r="K27" s="9">
        <f t="shared" ref="K27:K33" si="4">H27*F27/1000</f>
        <v>60</v>
      </c>
      <c r="L27" s="9">
        <f t="shared" ref="L27:L33" si="5">I27*F27/1000</f>
        <v>60</v>
      </c>
      <c r="M27" s="9">
        <f>SUM(J27:J28)</f>
        <v>60</v>
      </c>
      <c r="N27" s="9">
        <f>SUM(K27:K28)</f>
        <v>60</v>
      </c>
      <c r="O27" s="10">
        <f>SUM(L27:L28)</f>
        <v>60</v>
      </c>
    </row>
    <row r="28" spans="1:15" x14ac:dyDescent="0.25">
      <c r="A28" s="98"/>
      <c r="B28" s="1"/>
      <c r="C28" s="1"/>
      <c r="D28" s="1"/>
      <c r="E28" s="12"/>
      <c r="F28" s="6"/>
      <c r="G28" s="6"/>
      <c r="H28" s="6"/>
      <c r="I28" s="6"/>
      <c r="J28" s="9"/>
      <c r="K28" s="9"/>
      <c r="L28" s="9"/>
      <c r="M28" s="6"/>
      <c r="N28" s="6"/>
      <c r="O28" s="13"/>
    </row>
    <row r="29" spans="1:15" ht="17.25" customHeight="1" x14ac:dyDescent="0.25">
      <c r="A29" s="81" t="s">
        <v>143</v>
      </c>
      <c r="B29" s="20">
        <v>200</v>
      </c>
      <c r="C29" s="13">
        <v>200</v>
      </c>
      <c r="D29" s="13">
        <v>200</v>
      </c>
      <c r="E29" s="12" t="s">
        <v>120</v>
      </c>
      <c r="F29" s="13">
        <v>500</v>
      </c>
      <c r="G29" s="6">
        <v>100</v>
      </c>
      <c r="H29" s="6">
        <v>100</v>
      </c>
      <c r="I29" s="6">
        <v>100</v>
      </c>
      <c r="J29" s="6">
        <f t="shared" si="3"/>
        <v>50</v>
      </c>
      <c r="K29" s="6">
        <f t="shared" si="4"/>
        <v>50</v>
      </c>
      <c r="L29" s="6">
        <f t="shared" si="5"/>
        <v>50</v>
      </c>
      <c r="M29" s="10">
        <f t="shared" ref="M29:O33" si="6">J29</f>
        <v>50</v>
      </c>
      <c r="N29" s="10">
        <f t="shared" si="6"/>
        <v>50</v>
      </c>
      <c r="O29" s="10">
        <f t="shared" si="6"/>
        <v>50</v>
      </c>
    </row>
    <row r="30" spans="1:15" ht="17.25" customHeight="1" x14ac:dyDescent="0.25">
      <c r="A30" s="105"/>
      <c r="B30" s="20"/>
      <c r="C30" s="13"/>
      <c r="D30" s="13"/>
      <c r="E30" s="12" t="s">
        <v>37</v>
      </c>
      <c r="F30" s="13">
        <v>0.12</v>
      </c>
      <c r="G30" s="6">
        <v>105</v>
      </c>
      <c r="H30" s="6">
        <v>105</v>
      </c>
      <c r="I30" s="6">
        <v>105</v>
      </c>
      <c r="J30" s="6">
        <f t="shared" si="3"/>
        <v>1.26E-2</v>
      </c>
      <c r="K30" s="6">
        <f t="shared" si="4"/>
        <v>1.26E-2</v>
      </c>
      <c r="L30" s="6">
        <f t="shared" si="5"/>
        <v>1.26E-2</v>
      </c>
      <c r="M30" s="10"/>
      <c r="N30" s="10"/>
      <c r="O30" s="10"/>
    </row>
    <row r="31" spans="1:15" ht="17.25" customHeight="1" x14ac:dyDescent="0.25">
      <c r="A31" s="105"/>
      <c r="B31" s="20"/>
      <c r="C31" s="13"/>
      <c r="D31" s="13"/>
      <c r="E31" s="12" t="s">
        <v>34</v>
      </c>
      <c r="F31" s="13">
        <v>550</v>
      </c>
      <c r="G31" s="6">
        <v>10</v>
      </c>
      <c r="H31" s="6">
        <v>10</v>
      </c>
      <c r="I31" s="6">
        <v>10</v>
      </c>
      <c r="J31" s="6">
        <f t="shared" si="3"/>
        <v>5.5</v>
      </c>
      <c r="K31" s="6">
        <f t="shared" si="4"/>
        <v>5.5</v>
      </c>
      <c r="L31" s="6">
        <f t="shared" si="5"/>
        <v>5.5</v>
      </c>
      <c r="M31" s="10"/>
      <c r="N31" s="10"/>
      <c r="O31" s="10"/>
    </row>
    <row r="32" spans="1:15" ht="17.25" customHeight="1" x14ac:dyDescent="0.25">
      <c r="A32" s="105"/>
      <c r="B32" s="20"/>
      <c r="C32" s="13"/>
      <c r="D32" s="13"/>
      <c r="E32" s="12" t="s">
        <v>144</v>
      </c>
      <c r="F32" s="13">
        <v>1800</v>
      </c>
      <c r="G32" s="6">
        <v>2.4</v>
      </c>
      <c r="H32" s="6">
        <v>2.4</v>
      </c>
      <c r="I32" s="6">
        <v>2.4</v>
      </c>
      <c r="J32" s="6">
        <f t="shared" si="3"/>
        <v>4.32</v>
      </c>
      <c r="K32" s="6">
        <f t="shared" si="4"/>
        <v>4.32</v>
      </c>
      <c r="L32" s="6">
        <f t="shared" si="5"/>
        <v>4.32</v>
      </c>
      <c r="M32" s="10"/>
      <c r="N32" s="10"/>
      <c r="O32" s="10"/>
    </row>
    <row r="33" spans="1:15" ht="15" customHeight="1" x14ac:dyDescent="0.25">
      <c r="A33" s="81" t="s">
        <v>23</v>
      </c>
      <c r="B33" s="20">
        <v>20</v>
      </c>
      <c r="C33" s="13">
        <v>35</v>
      </c>
      <c r="D33" s="13">
        <v>40</v>
      </c>
      <c r="E33" s="12" t="s">
        <v>23</v>
      </c>
      <c r="F33" s="13">
        <v>625</v>
      </c>
      <c r="G33" s="6">
        <v>20</v>
      </c>
      <c r="H33" s="6">
        <v>35</v>
      </c>
      <c r="I33" s="6">
        <v>40</v>
      </c>
      <c r="J33" s="6">
        <f t="shared" si="3"/>
        <v>12.5</v>
      </c>
      <c r="K33" s="6">
        <f t="shared" si="4"/>
        <v>21.875</v>
      </c>
      <c r="L33" s="6">
        <f t="shared" si="5"/>
        <v>25</v>
      </c>
      <c r="M33" s="10">
        <f t="shared" si="6"/>
        <v>12.5</v>
      </c>
      <c r="N33" s="10">
        <f t="shared" si="6"/>
        <v>21.875</v>
      </c>
      <c r="O33" s="10">
        <f t="shared" si="6"/>
        <v>25</v>
      </c>
    </row>
    <row r="34" spans="1:15" x14ac:dyDescent="0.25">
      <c r="A34" s="82"/>
      <c r="B34" s="20"/>
      <c r="C34" s="13"/>
      <c r="D34" s="13"/>
      <c r="E34" s="21"/>
      <c r="F34" s="13"/>
      <c r="G34" s="13"/>
      <c r="H34" s="13"/>
      <c r="I34" s="13"/>
      <c r="J34" s="9"/>
      <c r="K34" s="9"/>
      <c r="L34" s="9"/>
      <c r="M34" s="13"/>
      <c r="N34" s="13"/>
      <c r="O34" s="13"/>
    </row>
    <row r="35" spans="1:15" x14ac:dyDescent="0.25">
      <c r="A35" s="22" t="s">
        <v>24</v>
      </c>
      <c r="B35" s="22"/>
      <c r="C35" s="22"/>
      <c r="D35" s="22"/>
      <c r="E35" s="22"/>
      <c r="F35" s="13"/>
      <c r="G35" s="13"/>
      <c r="H35" s="13"/>
      <c r="I35" s="13"/>
      <c r="J35" s="10"/>
      <c r="K35" s="10"/>
      <c r="L35" s="10"/>
      <c r="M35" s="13"/>
      <c r="N35" s="13"/>
      <c r="O35" s="13"/>
    </row>
    <row r="36" spans="1:15" x14ac:dyDescent="0.25">
      <c r="A36" s="22"/>
      <c r="B36" s="22"/>
      <c r="C36" s="22"/>
      <c r="D36" s="22"/>
      <c r="E36" s="22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1:15" outlineLevel="1" x14ac:dyDescent="0.25">
      <c r="A37" s="68" t="s">
        <v>25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70"/>
      <c r="M37" s="10">
        <f>SUM(M16:M36)</f>
        <v>265.61400000000003</v>
      </c>
      <c r="N37" s="10">
        <f>SUM(N16:N36)</f>
        <v>291.81799999999998</v>
      </c>
      <c r="O37" s="10">
        <f>SUM(O16:O36)</f>
        <v>306.91899999999998</v>
      </c>
    </row>
    <row r="38" spans="1:15" outlineLevel="1" x14ac:dyDescent="0.25">
      <c r="A38" s="68" t="s">
        <v>26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70"/>
      <c r="M38" s="10">
        <f>M37*1.2</f>
        <v>318.73680000000002</v>
      </c>
      <c r="N38" s="10">
        <f t="shared" ref="N38:O38" si="7">N37*1.2</f>
        <v>350.18159999999995</v>
      </c>
      <c r="O38" s="10">
        <f t="shared" si="7"/>
        <v>368.30279999999999</v>
      </c>
    </row>
    <row r="39" spans="1:15" outlineLevel="1" x14ac:dyDescent="0.25">
      <c r="A39" s="68" t="s">
        <v>27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70"/>
      <c r="M39" s="71">
        <f>(M38+N38+O38)/3</f>
        <v>345.74039999999997</v>
      </c>
      <c r="N39" s="72"/>
      <c r="O39" s="73"/>
    </row>
    <row r="40" spans="1:15" outlineLevel="1" x14ac:dyDescent="0.25">
      <c r="A40" s="68" t="s">
        <v>28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70"/>
      <c r="M40" s="71">
        <f>M39*1.12</f>
        <v>387.22924799999998</v>
      </c>
      <c r="N40" s="72"/>
      <c r="O40" s="73"/>
    </row>
    <row r="41" spans="1:15" outlineLevel="1" x14ac:dyDescent="0.25">
      <c r="A41" s="68" t="s">
        <v>29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70"/>
      <c r="M41" s="23"/>
      <c r="N41" s="23"/>
      <c r="O41" s="23"/>
    </row>
    <row r="42" spans="1:15" outlineLevel="1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outlineLevel="1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6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6:15" x14ac:dyDescent="0.25"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6:15" x14ac:dyDescent="0.25">
      <c r="F56" s="24"/>
      <c r="G56" s="24"/>
      <c r="H56" s="24"/>
      <c r="I56" s="24"/>
      <c r="J56" s="24"/>
      <c r="K56" s="24"/>
      <c r="L56" s="24"/>
      <c r="M56" s="24"/>
      <c r="N56" s="24"/>
      <c r="O56" s="24"/>
    </row>
  </sheetData>
  <mergeCells count="24">
    <mergeCell ref="M40:O40"/>
    <mergeCell ref="A29:A32"/>
    <mergeCell ref="A10:D10"/>
    <mergeCell ref="M1:O1"/>
    <mergeCell ref="M3:O3"/>
    <mergeCell ref="M4:O4"/>
    <mergeCell ref="M5:O5"/>
    <mergeCell ref="A7:N8"/>
    <mergeCell ref="A41:L41"/>
    <mergeCell ref="M13:O14"/>
    <mergeCell ref="A27:A28"/>
    <mergeCell ref="A33:A34"/>
    <mergeCell ref="A37:L37"/>
    <mergeCell ref="A13:A15"/>
    <mergeCell ref="B13:D14"/>
    <mergeCell ref="E13:E15"/>
    <mergeCell ref="F13:F15"/>
    <mergeCell ref="G13:I14"/>
    <mergeCell ref="J13:L14"/>
    <mergeCell ref="A38:L38"/>
    <mergeCell ref="A39:L39"/>
    <mergeCell ref="M39:O39"/>
    <mergeCell ref="A16:A26"/>
    <mergeCell ref="A40:L40"/>
  </mergeCells>
  <pageMargins left="0.25" right="0.25" top="0.75" bottom="0.75" header="0.3" footer="0.3"/>
  <pageSetup paperSize="9" scale="78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workbookViewId="0">
      <selection activeCell="E10" sqref="E10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9" customWidth="1"/>
    <col min="6" max="6" width="9.140625" customWidth="1" outlineLevel="1"/>
    <col min="7" max="7" width="9.7109375" customWidth="1"/>
    <col min="8" max="8" width="9.42578125" customWidth="1"/>
    <col min="9" max="9" width="10.7109375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13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91" t="s">
        <v>1</v>
      </c>
      <c r="N1" s="91"/>
      <c r="O1" s="91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3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91" t="s">
        <v>5</v>
      </c>
      <c r="N3" s="91"/>
      <c r="O3" s="9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1" t="s">
        <v>6</v>
      </c>
      <c r="N4" s="91"/>
      <c r="O4" s="9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1" t="s">
        <v>104</v>
      </c>
      <c r="N5" s="91"/>
      <c r="O5" s="9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2" t="s">
        <v>153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5" ht="15" customHeight="1" x14ac:dyDescent="0.2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1" t="s">
        <v>154</v>
      </c>
      <c r="B10" s="91"/>
      <c r="C10" s="91"/>
      <c r="D10" s="9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89" t="s">
        <v>7</v>
      </c>
      <c r="B13" s="74" t="s">
        <v>8</v>
      </c>
      <c r="C13" s="75"/>
      <c r="D13" s="76"/>
      <c r="E13" s="89" t="s">
        <v>9</v>
      </c>
      <c r="F13" s="89" t="s">
        <v>10</v>
      </c>
      <c r="G13" s="74" t="s">
        <v>11</v>
      </c>
      <c r="H13" s="75"/>
      <c r="I13" s="76"/>
      <c r="J13" s="74" t="s">
        <v>12</v>
      </c>
      <c r="K13" s="75"/>
      <c r="L13" s="76"/>
      <c r="M13" s="74" t="s">
        <v>13</v>
      </c>
      <c r="N13" s="75"/>
      <c r="O13" s="76"/>
    </row>
    <row r="14" spans="1:15" x14ac:dyDescent="0.25">
      <c r="A14" s="89"/>
      <c r="B14" s="77"/>
      <c r="C14" s="78"/>
      <c r="D14" s="79"/>
      <c r="E14" s="89"/>
      <c r="F14" s="89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89"/>
      <c r="B15" s="5" t="s">
        <v>14</v>
      </c>
      <c r="C15" s="6" t="s">
        <v>15</v>
      </c>
      <c r="D15" s="7" t="s">
        <v>16</v>
      </c>
      <c r="E15" s="89"/>
      <c r="F15" s="90"/>
      <c r="G15" s="6" t="s">
        <v>17</v>
      </c>
      <c r="H15" s="6" t="s">
        <v>18</v>
      </c>
      <c r="I15" s="6" t="s">
        <v>16</v>
      </c>
      <c r="J15" s="6" t="s">
        <v>17</v>
      </c>
      <c r="K15" s="6" t="s">
        <v>15</v>
      </c>
      <c r="L15" s="6" t="s">
        <v>16</v>
      </c>
      <c r="M15" s="6" t="s">
        <v>17</v>
      </c>
      <c r="N15" s="6" t="s">
        <v>15</v>
      </c>
      <c r="O15" s="6" t="s">
        <v>16</v>
      </c>
    </row>
    <row r="16" spans="1:15" x14ac:dyDescent="0.25">
      <c r="A16" s="93" t="s">
        <v>99</v>
      </c>
      <c r="B16" s="6">
        <v>210</v>
      </c>
      <c r="C16" s="6">
        <v>210</v>
      </c>
      <c r="D16" s="7">
        <v>210</v>
      </c>
      <c r="E16" s="8" t="s">
        <v>114</v>
      </c>
      <c r="F16" s="6">
        <v>300</v>
      </c>
      <c r="G16" s="6">
        <v>44</v>
      </c>
      <c r="H16" s="6">
        <v>44</v>
      </c>
      <c r="I16" s="6">
        <v>44</v>
      </c>
      <c r="J16" s="9">
        <f t="shared" ref="J16:J27" si="0">G16*F16/1000</f>
        <v>13.2</v>
      </c>
      <c r="K16" s="9">
        <f t="shared" ref="K16:K27" si="1">H16*F16/1000</f>
        <v>13.2</v>
      </c>
      <c r="L16" s="9">
        <f t="shared" ref="L16:L27" si="2">I16*F16/1000</f>
        <v>13.2</v>
      </c>
      <c r="M16" s="9">
        <f>SUM(J16:J21)</f>
        <v>96.507800000000003</v>
      </c>
      <c r="N16" s="9">
        <f>SUM(K16:K21)</f>
        <v>96.507800000000003</v>
      </c>
      <c r="O16" s="10">
        <f>SUM(L16:L21)</f>
        <v>96.507800000000003</v>
      </c>
    </row>
    <row r="17" spans="1:15" x14ac:dyDescent="0.25">
      <c r="A17" s="103"/>
      <c r="B17" s="11"/>
      <c r="C17" s="1"/>
      <c r="D17" s="1"/>
      <c r="E17" s="12" t="s">
        <v>103</v>
      </c>
      <c r="F17" s="6">
        <v>500</v>
      </c>
      <c r="G17" s="6">
        <v>100</v>
      </c>
      <c r="H17" s="6">
        <v>100</v>
      </c>
      <c r="I17" s="6">
        <v>100</v>
      </c>
      <c r="J17" s="9">
        <f t="shared" si="0"/>
        <v>50</v>
      </c>
      <c r="K17" s="9">
        <f t="shared" si="1"/>
        <v>50</v>
      </c>
      <c r="L17" s="9">
        <f t="shared" si="2"/>
        <v>50</v>
      </c>
      <c r="M17" s="6"/>
      <c r="N17" s="6"/>
      <c r="O17" s="13"/>
    </row>
    <row r="18" spans="1:15" x14ac:dyDescent="0.25">
      <c r="A18" s="103"/>
      <c r="B18" s="14"/>
      <c r="C18" s="15"/>
      <c r="D18" s="16"/>
      <c r="E18" s="17" t="s">
        <v>82</v>
      </c>
      <c r="F18" s="6">
        <v>0.12</v>
      </c>
      <c r="G18" s="6">
        <v>65</v>
      </c>
      <c r="H18" s="6">
        <v>65</v>
      </c>
      <c r="I18" s="6">
        <v>65</v>
      </c>
      <c r="J18" s="9">
        <f t="shared" si="0"/>
        <v>7.7999999999999996E-3</v>
      </c>
      <c r="K18" s="9">
        <f t="shared" si="1"/>
        <v>7.7999999999999996E-3</v>
      </c>
      <c r="L18" s="9">
        <f t="shared" si="2"/>
        <v>7.7999999999999996E-3</v>
      </c>
      <c r="M18" s="6"/>
      <c r="N18" s="6"/>
      <c r="O18" s="13"/>
    </row>
    <row r="19" spans="1:15" x14ac:dyDescent="0.25">
      <c r="A19" s="103"/>
      <c r="B19" s="18"/>
      <c r="C19" s="1"/>
      <c r="D19" s="1"/>
      <c r="E19" s="12" t="s">
        <v>34</v>
      </c>
      <c r="F19" s="6">
        <v>550</v>
      </c>
      <c r="G19" s="6">
        <v>6</v>
      </c>
      <c r="H19" s="6">
        <v>6</v>
      </c>
      <c r="I19" s="6">
        <v>6</v>
      </c>
      <c r="J19" s="9">
        <f t="shared" si="0"/>
        <v>3.3</v>
      </c>
      <c r="K19" s="9">
        <f t="shared" si="1"/>
        <v>3.3</v>
      </c>
      <c r="L19" s="9">
        <f t="shared" si="2"/>
        <v>3.3</v>
      </c>
      <c r="M19" s="6"/>
      <c r="N19" s="6"/>
      <c r="O19" s="13"/>
    </row>
    <row r="20" spans="1:15" x14ac:dyDescent="0.25">
      <c r="A20" s="103"/>
      <c r="B20" s="55"/>
      <c r="C20" s="1"/>
      <c r="D20" s="1"/>
      <c r="E20" s="12" t="s">
        <v>102</v>
      </c>
      <c r="F20" s="6">
        <v>3000</v>
      </c>
      <c r="G20" s="6">
        <v>10</v>
      </c>
      <c r="H20" s="6">
        <v>10</v>
      </c>
      <c r="I20" s="6">
        <v>10</v>
      </c>
      <c r="J20" s="9">
        <f t="shared" si="0"/>
        <v>30</v>
      </c>
      <c r="K20" s="9">
        <f t="shared" si="1"/>
        <v>30</v>
      </c>
      <c r="L20" s="9">
        <f t="shared" si="2"/>
        <v>30</v>
      </c>
      <c r="M20" s="6"/>
      <c r="N20" s="6"/>
      <c r="O20" s="13"/>
    </row>
    <row r="21" spans="1:15" x14ac:dyDescent="0.25">
      <c r="A21" s="95"/>
      <c r="E21" s="19"/>
      <c r="F21" s="13"/>
      <c r="G21" s="13"/>
      <c r="H21" s="13"/>
      <c r="I21" s="13"/>
      <c r="J21" s="9">
        <f t="shared" si="0"/>
        <v>0</v>
      </c>
      <c r="K21" s="9">
        <f t="shared" si="1"/>
        <v>0</v>
      </c>
      <c r="L21" s="9">
        <f t="shared" si="2"/>
        <v>0</v>
      </c>
      <c r="M21" s="13"/>
      <c r="N21" s="13"/>
      <c r="O21" s="13"/>
    </row>
    <row r="22" spans="1:15" x14ac:dyDescent="0.25">
      <c r="A22" s="54" t="s">
        <v>61</v>
      </c>
      <c r="B22" s="13">
        <v>110</v>
      </c>
      <c r="C22" s="13">
        <v>110</v>
      </c>
      <c r="D22" s="13">
        <v>110</v>
      </c>
      <c r="E22" s="51" t="s">
        <v>61</v>
      </c>
      <c r="F22" s="13">
        <v>2100</v>
      </c>
      <c r="G22" s="13">
        <v>110</v>
      </c>
      <c r="H22" s="13">
        <v>110</v>
      </c>
      <c r="I22" s="13">
        <v>110</v>
      </c>
      <c r="J22" s="9">
        <f t="shared" si="0"/>
        <v>231</v>
      </c>
      <c r="K22" s="9">
        <f t="shared" si="1"/>
        <v>231</v>
      </c>
      <c r="L22" s="9">
        <f t="shared" si="2"/>
        <v>231</v>
      </c>
      <c r="M22" s="10">
        <f>J22</f>
        <v>231</v>
      </c>
      <c r="N22" s="10">
        <f t="shared" ref="N22:O22" si="3">K22</f>
        <v>231</v>
      </c>
      <c r="O22" s="10">
        <f t="shared" si="3"/>
        <v>231</v>
      </c>
    </row>
    <row r="23" spans="1:15" ht="30" x14ac:dyDescent="0.25">
      <c r="A23" s="83" t="s">
        <v>91</v>
      </c>
      <c r="B23" s="86">
        <v>200</v>
      </c>
      <c r="C23" s="86">
        <v>200</v>
      </c>
      <c r="D23" s="86">
        <v>200</v>
      </c>
      <c r="E23" s="51" t="s">
        <v>105</v>
      </c>
      <c r="F23" s="13">
        <v>4000</v>
      </c>
      <c r="G23" s="13">
        <v>2</v>
      </c>
      <c r="H23" s="13">
        <v>2</v>
      </c>
      <c r="I23" s="13">
        <v>2</v>
      </c>
      <c r="J23" s="9">
        <f t="shared" si="0"/>
        <v>8</v>
      </c>
      <c r="K23" s="9">
        <f t="shared" si="1"/>
        <v>8</v>
      </c>
      <c r="L23" s="9">
        <f t="shared" si="2"/>
        <v>8</v>
      </c>
      <c r="M23" s="10">
        <f>J23:J25</f>
        <v>8</v>
      </c>
      <c r="N23" s="10">
        <f t="shared" ref="N23:O23" si="4">K23:K25</f>
        <v>8</v>
      </c>
      <c r="O23" s="10">
        <f t="shared" si="4"/>
        <v>8</v>
      </c>
    </row>
    <row r="24" spans="1:15" x14ac:dyDescent="0.25">
      <c r="A24" s="84"/>
      <c r="B24" s="87"/>
      <c r="C24" s="87"/>
      <c r="D24" s="87"/>
      <c r="E24" s="51" t="s">
        <v>34</v>
      </c>
      <c r="F24" s="13">
        <v>550</v>
      </c>
      <c r="G24" s="13">
        <v>15</v>
      </c>
      <c r="H24" s="13">
        <v>15</v>
      </c>
      <c r="I24" s="13">
        <v>15</v>
      </c>
      <c r="J24" s="9">
        <f t="shared" si="0"/>
        <v>8.25</v>
      </c>
      <c r="K24" s="9">
        <f t="shared" si="1"/>
        <v>8.25</v>
      </c>
      <c r="L24" s="9">
        <f t="shared" si="2"/>
        <v>8.25</v>
      </c>
      <c r="M24" s="10"/>
      <c r="N24" s="10"/>
      <c r="O24" s="10"/>
    </row>
    <row r="25" spans="1:15" x14ac:dyDescent="0.25">
      <c r="A25" s="85"/>
      <c r="B25" s="88"/>
      <c r="C25" s="88">
        <v>200</v>
      </c>
      <c r="D25" s="88">
        <v>200</v>
      </c>
      <c r="E25" s="19" t="s">
        <v>82</v>
      </c>
      <c r="F25" s="13">
        <v>0.12</v>
      </c>
      <c r="G25" s="13">
        <v>150</v>
      </c>
      <c r="H25" s="13">
        <v>150</v>
      </c>
      <c r="I25" s="13">
        <v>150</v>
      </c>
      <c r="J25" s="9">
        <f t="shared" si="0"/>
        <v>1.7999999999999999E-2</v>
      </c>
      <c r="K25" s="9">
        <f t="shared" si="1"/>
        <v>1.7999999999999999E-2</v>
      </c>
      <c r="L25" s="9">
        <f t="shared" si="2"/>
        <v>1.7999999999999999E-2</v>
      </c>
      <c r="M25" s="13"/>
      <c r="N25" s="13"/>
      <c r="O25" s="13"/>
    </row>
    <row r="26" spans="1:15" ht="15" customHeight="1" x14ac:dyDescent="0.25">
      <c r="A26" s="81" t="s">
        <v>23</v>
      </c>
      <c r="B26" s="86">
        <v>20</v>
      </c>
      <c r="C26" s="86">
        <v>35</v>
      </c>
      <c r="D26" s="86">
        <v>40</v>
      </c>
      <c r="E26" s="21" t="s">
        <v>23</v>
      </c>
      <c r="F26" s="13">
        <v>625</v>
      </c>
      <c r="G26" s="13">
        <v>20</v>
      </c>
      <c r="H26" s="13">
        <v>35</v>
      </c>
      <c r="I26" s="13">
        <v>40</v>
      </c>
      <c r="J26" s="9">
        <f t="shared" si="0"/>
        <v>12.5</v>
      </c>
      <c r="K26" s="9">
        <f t="shared" si="1"/>
        <v>21.875</v>
      </c>
      <c r="L26" s="9">
        <f t="shared" si="2"/>
        <v>25</v>
      </c>
      <c r="M26" s="10">
        <f>J26</f>
        <v>12.5</v>
      </c>
      <c r="N26" s="10">
        <f>K26</f>
        <v>21.875</v>
      </c>
      <c r="O26" s="10">
        <f>L26</f>
        <v>25</v>
      </c>
    </row>
    <row r="27" spans="1:15" x14ac:dyDescent="0.25">
      <c r="A27" s="82"/>
      <c r="B27" s="88"/>
      <c r="C27" s="88"/>
      <c r="D27" s="88"/>
      <c r="E27" s="21"/>
      <c r="F27" s="13"/>
      <c r="G27" s="13"/>
      <c r="H27" s="13"/>
      <c r="I27" s="13"/>
      <c r="J27" s="9">
        <f t="shared" si="0"/>
        <v>0</v>
      </c>
      <c r="K27" s="9">
        <f t="shared" si="1"/>
        <v>0</v>
      </c>
      <c r="L27" s="9">
        <f t="shared" si="2"/>
        <v>0</v>
      </c>
      <c r="M27" s="13"/>
      <c r="N27" s="13"/>
      <c r="O27" s="13"/>
    </row>
    <row r="28" spans="1:15" x14ac:dyDescent="0.25">
      <c r="A28" s="22" t="s">
        <v>24</v>
      </c>
      <c r="B28" s="22"/>
      <c r="C28" s="22"/>
      <c r="D28" s="22"/>
      <c r="E28" s="22"/>
      <c r="F28" s="13"/>
      <c r="G28" s="13"/>
      <c r="H28" s="13"/>
      <c r="I28" s="13"/>
      <c r="J28" s="10"/>
      <c r="K28" s="10"/>
      <c r="L28" s="10"/>
      <c r="M28" s="13"/>
      <c r="N28" s="13"/>
      <c r="O28" s="13"/>
    </row>
    <row r="29" spans="1:15" x14ac:dyDescent="0.25">
      <c r="A29" s="22"/>
      <c r="B29" s="22"/>
      <c r="C29" s="22"/>
      <c r="D29" s="22"/>
      <c r="E29" s="22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outlineLevel="1" x14ac:dyDescent="0.25">
      <c r="A30" s="68" t="s">
        <v>25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70"/>
      <c r="M30" s="10">
        <f>SUM(M16:M29)</f>
        <v>348.00779999999997</v>
      </c>
      <c r="N30" s="10">
        <f>SUM(N16:N29)</f>
        <v>357.38279999999997</v>
      </c>
      <c r="O30" s="10">
        <f>SUM(O16:O29)</f>
        <v>360.50779999999997</v>
      </c>
    </row>
    <row r="31" spans="1:15" outlineLevel="1" x14ac:dyDescent="0.25">
      <c r="A31" s="68" t="s">
        <v>26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70"/>
      <c r="M31" s="10">
        <f>M30*1.2</f>
        <v>417.60935999999998</v>
      </c>
      <c r="N31" s="10">
        <f t="shared" ref="N31:O31" si="5">N30*1.2</f>
        <v>428.85935999999998</v>
      </c>
      <c r="O31" s="10">
        <f t="shared" si="5"/>
        <v>432.60935999999998</v>
      </c>
    </row>
    <row r="32" spans="1:15" outlineLevel="1" x14ac:dyDescent="0.25">
      <c r="A32" s="68" t="s">
        <v>27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70"/>
      <c r="M32" s="71">
        <f>(M31+N31+O31)/3</f>
        <v>426.35935999999998</v>
      </c>
      <c r="N32" s="72"/>
      <c r="O32" s="73"/>
    </row>
    <row r="33" spans="1:15" outlineLevel="1" x14ac:dyDescent="0.25">
      <c r="A33" s="68" t="s">
        <v>28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70"/>
      <c r="M33" s="71">
        <f>M32*1.12</f>
        <v>477.52248320000001</v>
      </c>
      <c r="N33" s="72"/>
      <c r="O33" s="73"/>
    </row>
    <row r="34" spans="1:15" outlineLevel="1" x14ac:dyDescent="0.25">
      <c r="A34" s="68" t="s">
        <v>29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70"/>
      <c r="M34" s="23"/>
      <c r="N34" s="23"/>
      <c r="O34" s="23"/>
    </row>
    <row r="35" spans="1:15" outlineLevel="1" x14ac:dyDescent="0.25"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</sheetData>
  <mergeCells count="29">
    <mergeCell ref="A10:D10"/>
    <mergeCell ref="M1:O1"/>
    <mergeCell ref="M3:O3"/>
    <mergeCell ref="M4:O4"/>
    <mergeCell ref="M5:O5"/>
    <mergeCell ref="A7:N8"/>
    <mergeCell ref="M13:O14"/>
    <mergeCell ref="C26:C27"/>
    <mergeCell ref="D26:D27"/>
    <mergeCell ref="A13:A15"/>
    <mergeCell ref="B13:D14"/>
    <mergeCell ref="E13:E15"/>
    <mergeCell ref="F13:F15"/>
    <mergeCell ref="G13:I14"/>
    <mergeCell ref="J13:L14"/>
    <mergeCell ref="A30:L30"/>
    <mergeCell ref="A31:L31"/>
    <mergeCell ref="A16:A21"/>
    <mergeCell ref="A23:A25"/>
    <mergeCell ref="B23:B25"/>
    <mergeCell ref="C23:C25"/>
    <mergeCell ref="D23:D25"/>
    <mergeCell ref="A26:A27"/>
    <mergeCell ref="B26:B27"/>
    <mergeCell ref="A32:L32"/>
    <mergeCell ref="M32:O32"/>
    <mergeCell ref="A33:L33"/>
    <mergeCell ref="M33:O33"/>
    <mergeCell ref="A34:L34"/>
  </mergeCells>
  <pageMargins left="0.25" right="0.25" top="0.75" bottom="0.75" header="0.3" footer="0.3"/>
  <pageSetup paperSize="9" scale="7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opLeftCell="A3" workbookViewId="0">
      <selection activeCell="A16" sqref="A16:A19"/>
    </sheetView>
  </sheetViews>
  <sheetFormatPr defaultRowHeight="15" outlineLevelRow="1" outlineLevelCol="1" x14ac:dyDescent="0.25"/>
  <cols>
    <col min="1" max="1" width="21.28515625" customWidth="1"/>
    <col min="2" max="2" width="9" customWidth="1"/>
    <col min="3" max="3" width="10.28515625" customWidth="1"/>
    <col min="5" max="5" width="44.140625" customWidth="1"/>
    <col min="6" max="6" width="9.140625" customWidth="1" outlineLevel="1"/>
    <col min="9" max="9" width="11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11.710937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91" t="s">
        <v>1</v>
      </c>
      <c r="N1" s="91"/>
      <c r="O1" s="9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 t="s">
        <v>3</v>
      </c>
      <c r="N2" s="4"/>
    </row>
    <row r="3" spans="1:15" ht="15.75" x14ac:dyDescent="0.25">
      <c r="A3" s="35"/>
      <c r="B3" s="35"/>
      <c r="C3" s="35"/>
      <c r="D3" s="35"/>
      <c r="E3" s="36"/>
      <c r="F3" s="35"/>
      <c r="G3" s="35"/>
      <c r="H3" s="2"/>
      <c r="I3" s="35"/>
      <c r="J3" s="35"/>
      <c r="K3" s="35"/>
      <c r="L3" s="35"/>
      <c r="M3" s="122" t="s">
        <v>5</v>
      </c>
      <c r="N3" s="122"/>
      <c r="O3" s="122"/>
    </row>
    <row r="4" spans="1:15" ht="15.75" x14ac:dyDescent="0.25">
      <c r="A4" s="35"/>
      <c r="B4" s="35"/>
      <c r="C4" s="35"/>
      <c r="D4" s="35"/>
      <c r="E4" s="37"/>
      <c r="F4" s="35"/>
      <c r="G4" s="35"/>
      <c r="H4" s="3"/>
      <c r="I4" s="35"/>
      <c r="J4" s="35"/>
      <c r="K4" s="35"/>
      <c r="L4" s="35"/>
      <c r="M4" s="122" t="s">
        <v>6</v>
      </c>
      <c r="N4" s="122"/>
      <c r="O4" s="122"/>
    </row>
    <row r="5" spans="1:15" ht="15.75" x14ac:dyDescent="0.25">
      <c r="A5" s="35"/>
      <c r="B5" s="35"/>
      <c r="C5" s="35"/>
      <c r="D5" s="35"/>
      <c r="E5" s="37"/>
      <c r="F5" s="35"/>
      <c r="G5" s="35"/>
      <c r="H5" s="3"/>
      <c r="I5" s="35"/>
      <c r="J5" s="35"/>
      <c r="K5" s="35"/>
      <c r="L5" s="35"/>
      <c r="M5" s="122" t="s">
        <v>104</v>
      </c>
      <c r="N5" s="122"/>
      <c r="O5" s="122"/>
    </row>
    <row r="6" spans="1:15" ht="15.75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8"/>
    </row>
    <row r="7" spans="1:15" ht="15" customHeight="1" x14ac:dyDescent="0.25">
      <c r="A7" s="92" t="s">
        <v>153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38"/>
    </row>
    <row r="8" spans="1:15" ht="15" customHeight="1" x14ac:dyDescent="0.2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38"/>
    </row>
    <row r="9" spans="1:15" ht="15.75" x14ac:dyDescent="0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8"/>
    </row>
    <row r="10" spans="1:15" ht="15.75" x14ac:dyDescent="0.25">
      <c r="A10" s="122" t="s">
        <v>135</v>
      </c>
      <c r="B10" s="122"/>
      <c r="C10" s="122"/>
      <c r="D10" s="122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8"/>
    </row>
    <row r="11" spans="1:15" ht="15.75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8"/>
    </row>
    <row r="12" spans="1:15" ht="15.75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8"/>
    </row>
    <row r="13" spans="1:15" x14ac:dyDescent="0.25">
      <c r="A13" s="120" t="s">
        <v>7</v>
      </c>
      <c r="B13" s="112" t="s">
        <v>8</v>
      </c>
      <c r="C13" s="113"/>
      <c r="D13" s="114"/>
      <c r="E13" s="120" t="s">
        <v>9</v>
      </c>
      <c r="F13" s="120" t="s">
        <v>10</v>
      </c>
      <c r="G13" s="112" t="s">
        <v>11</v>
      </c>
      <c r="H13" s="113"/>
      <c r="I13" s="114"/>
      <c r="J13" s="112" t="s">
        <v>12</v>
      </c>
      <c r="K13" s="113"/>
      <c r="L13" s="114"/>
      <c r="M13" s="112" t="s">
        <v>13</v>
      </c>
      <c r="N13" s="113"/>
      <c r="O13" s="114"/>
    </row>
    <row r="14" spans="1:15" x14ac:dyDescent="0.25">
      <c r="A14" s="120"/>
      <c r="B14" s="115"/>
      <c r="C14" s="116"/>
      <c r="D14" s="117"/>
      <c r="E14" s="120"/>
      <c r="F14" s="120"/>
      <c r="G14" s="115"/>
      <c r="H14" s="116"/>
      <c r="I14" s="117"/>
      <c r="J14" s="115"/>
      <c r="K14" s="116"/>
      <c r="L14" s="117"/>
      <c r="M14" s="115"/>
      <c r="N14" s="116"/>
      <c r="O14" s="117"/>
    </row>
    <row r="15" spans="1:15" ht="15.75" x14ac:dyDescent="0.25">
      <c r="A15" s="120"/>
      <c r="B15" s="39" t="s">
        <v>14</v>
      </c>
      <c r="C15" s="40" t="s">
        <v>15</v>
      </c>
      <c r="D15" s="41" t="s">
        <v>16</v>
      </c>
      <c r="E15" s="120"/>
      <c r="F15" s="121"/>
      <c r="G15" s="40" t="s">
        <v>17</v>
      </c>
      <c r="H15" s="40" t="s">
        <v>18</v>
      </c>
      <c r="I15" s="40" t="s">
        <v>16</v>
      </c>
      <c r="J15" s="40" t="s">
        <v>17</v>
      </c>
      <c r="K15" s="40" t="s">
        <v>15</v>
      </c>
      <c r="L15" s="40" t="s">
        <v>16</v>
      </c>
      <c r="M15" s="40" t="s">
        <v>17</v>
      </c>
      <c r="N15" s="40" t="s">
        <v>15</v>
      </c>
      <c r="O15" s="40" t="s">
        <v>16</v>
      </c>
    </row>
    <row r="16" spans="1:15" x14ac:dyDescent="0.25">
      <c r="A16" s="80" t="s">
        <v>40</v>
      </c>
      <c r="B16" s="6">
        <v>100</v>
      </c>
      <c r="C16" s="6">
        <v>130</v>
      </c>
      <c r="D16" s="7">
        <v>150</v>
      </c>
      <c r="E16" s="8" t="s">
        <v>41</v>
      </c>
      <c r="F16" s="6">
        <v>770</v>
      </c>
      <c r="G16" s="6">
        <v>47.6</v>
      </c>
      <c r="H16" s="6">
        <v>61.88</v>
      </c>
      <c r="I16" s="6">
        <v>71.400000000000006</v>
      </c>
      <c r="J16" s="9">
        <f>G16*F16/1000</f>
        <v>36.652000000000001</v>
      </c>
      <c r="K16" s="9">
        <f>H16*F16/1000</f>
        <v>47.647599999999997</v>
      </c>
      <c r="L16" s="9">
        <f>I16*F16/1000</f>
        <v>54.978000000000009</v>
      </c>
      <c r="M16" s="9">
        <f>SUM(J16:J19)</f>
        <v>48.665520000000001</v>
      </c>
      <c r="N16" s="9">
        <f>SUM(K16:K19)</f>
        <v>63.324676000000004</v>
      </c>
      <c r="O16" s="10">
        <f>SUM(L16:L19)</f>
        <v>73.056780000000003</v>
      </c>
    </row>
    <row r="17" spans="1:18" x14ac:dyDescent="0.25">
      <c r="A17" s="80"/>
      <c r="B17" s="15"/>
      <c r="C17" s="15"/>
      <c r="D17" s="15"/>
      <c r="E17" s="8" t="s">
        <v>37</v>
      </c>
      <c r="F17" s="6">
        <v>0.12</v>
      </c>
      <c r="G17" s="6">
        <v>71</v>
      </c>
      <c r="H17" s="6">
        <v>92.3</v>
      </c>
      <c r="I17" s="6">
        <v>106.5</v>
      </c>
      <c r="J17" s="9">
        <f>G17*F17/1000</f>
        <v>8.5199999999999998E-3</v>
      </c>
      <c r="K17" s="9">
        <f>H17*F17/1000</f>
        <v>1.1075999999999999E-2</v>
      </c>
      <c r="L17" s="9">
        <f>I17*F17/1000</f>
        <v>1.278E-2</v>
      </c>
      <c r="M17" s="9"/>
      <c r="N17" s="9"/>
      <c r="O17" s="10"/>
    </row>
    <row r="18" spans="1:18" x14ac:dyDescent="0.25">
      <c r="A18" s="80"/>
      <c r="B18" s="15"/>
      <c r="C18" s="15"/>
      <c r="D18" s="15"/>
      <c r="E18" s="8" t="s">
        <v>43</v>
      </c>
      <c r="F18" s="6">
        <v>200</v>
      </c>
      <c r="G18" s="6">
        <v>2.5000000000000001E-2</v>
      </c>
      <c r="H18" s="6">
        <v>0.33</v>
      </c>
      <c r="I18" s="6">
        <v>0.33</v>
      </c>
      <c r="J18" s="9">
        <f>G18*F18/1000</f>
        <v>5.0000000000000001E-3</v>
      </c>
      <c r="K18" s="9">
        <f>H18*F18/1000</f>
        <v>6.6000000000000003E-2</v>
      </c>
      <c r="L18" s="9">
        <f>I18*F18/1000</f>
        <v>6.6000000000000003E-2</v>
      </c>
      <c r="M18" s="9"/>
      <c r="N18" s="9"/>
      <c r="O18" s="10"/>
    </row>
    <row r="19" spans="1:18" x14ac:dyDescent="0.25">
      <c r="A19" s="80"/>
      <c r="B19" s="1"/>
      <c r="C19" s="1"/>
      <c r="D19" s="1"/>
      <c r="E19" s="12" t="s">
        <v>31</v>
      </c>
      <c r="F19" s="6">
        <v>3000</v>
      </c>
      <c r="G19" s="6">
        <v>4</v>
      </c>
      <c r="H19" s="6">
        <v>5.2</v>
      </c>
      <c r="I19" s="6">
        <v>6</v>
      </c>
      <c r="J19" s="9">
        <f>G19*F19/1000</f>
        <v>12</v>
      </c>
      <c r="K19" s="9">
        <f>H19*F19/1000</f>
        <v>15.6</v>
      </c>
      <c r="L19" s="9">
        <f>I19*F19/1000</f>
        <v>18</v>
      </c>
      <c r="M19" s="6"/>
      <c r="N19" s="6"/>
      <c r="O19" s="13"/>
    </row>
    <row r="20" spans="1:18" x14ac:dyDescent="0.25">
      <c r="A20" s="118" t="s">
        <v>98</v>
      </c>
      <c r="B20" s="5">
        <v>100</v>
      </c>
      <c r="C20" s="6">
        <v>100</v>
      </c>
      <c r="D20" s="7">
        <v>100</v>
      </c>
      <c r="E20" s="12" t="s">
        <v>106</v>
      </c>
      <c r="F20" s="6">
        <v>1500</v>
      </c>
      <c r="G20" s="6">
        <v>109</v>
      </c>
      <c r="H20" s="6">
        <v>109</v>
      </c>
      <c r="I20" s="6">
        <v>109</v>
      </c>
      <c r="J20" s="9">
        <f t="shared" ref="J20:J28" si="0">G20*F20/1000</f>
        <v>163.5</v>
      </c>
      <c r="K20" s="9">
        <f t="shared" ref="K20:K28" si="1">H20*F20/1000</f>
        <v>163.5</v>
      </c>
      <c r="L20" s="9">
        <f t="shared" ref="L20:L28" si="2">I20*F20/1000</f>
        <v>163.5</v>
      </c>
      <c r="M20" s="9">
        <f>SUM(J20:J23)</f>
        <v>180.3295</v>
      </c>
      <c r="N20" s="9">
        <f>SUM(K20:K23)</f>
        <v>180.3295</v>
      </c>
      <c r="O20" s="10">
        <f>SUM(L20:L23)</f>
        <v>180.3295</v>
      </c>
    </row>
    <row r="21" spans="1:18" x14ac:dyDescent="0.25">
      <c r="A21" s="118"/>
      <c r="B21" s="1"/>
      <c r="C21" s="1"/>
      <c r="D21" s="1"/>
      <c r="E21" s="12" t="s">
        <v>88</v>
      </c>
      <c r="F21" s="6">
        <v>1250</v>
      </c>
      <c r="G21" s="6">
        <v>12.5</v>
      </c>
      <c r="H21" s="6">
        <v>12.5</v>
      </c>
      <c r="I21" s="6">
        <v>12.5</v>
      </c>
      <c r="J21" s="9">
        <f t="shared" si="0"/>
        <v>15.625</v>
      </c>
      <c r="K21" s="9">
        <f t="shared" si="1"/>
        <v>15.625</v>
      </c>
      <c r="L21" s="9">
        <f t="shared" si="2"/>
        <v>15.625</v>
      </c>
      <c r="M21" s="6"/>
      <c r="N21" s="6"/>
      <c r="O21" s="13"/>
    </row>
    <row r="22" spans="1:18" x14ac:dyDescent="0.25">
      <c r="A22" s="118"/>
      <c r="E22" s="19" t="s">
        <v>45</v>
      </c>
      <c r="F22" s="13">
        <v>320</v>
      </c>
      <c r="G22" s="13">
        <v>3.75</v>
      </c>
      <c r="H22" s="13">
        <v>3.75</v>
      </c>
      <c r="I22" s="13">
        <v>3.75</v>
      </c>
      <c r="J22" s="9">
        <f t="shared" si="0"/>
        <v>1.2</v>
      </c>
      <c r="K22" s="9">
        <f t="shared" si="1"/>
        <v>1.2</v>
      </c>
      <c r="L22" s="9">
        <f t="shared" si="2"/>
        <v>1.2</v>
      </c>
      <c r="M22" s="13"/>
      <c r="N22" s="13"/>
      <c r="O22" s="13"/>
    </row>
    <row r="23" spans="1:18" x14ac:dyDescent="0.25">
      <c r="A23" s="118"/>
      <c r="E23" s="19" t="s">
        <v>37</v>
      </c>
      <c r="F23" s="13">
        <v>0.12</v>
      </c>
      <c r="G23" s="13">
        <v>37.5</v>
      </c>
      <c r="H23" s="13">
        <v>37.5</v>
      </c>
      <c r="I23" s="13">
        <v>37.5</v>
      </c>
      <c r="J23" s="9">
        <f t="shared" si="0"/>
        <v>4.4999999999999997E-3</v>
      </c>
      <c r="K23" s="9">
        <f t="shared" si="1"/>
        <v>4.4999999999999997E-3</v>
      </c>
      <c r="L23" s="9">
        <f t="shared" si="2"/>
        <v>4.4999999999999997E-3</v>
      </c>
      <c r="M23" s="13"/>
      <c r="N23" s="13"/>
      <c r="O23" s="13"/>
    </row>
    <row r="24" spans="1:18" x14ac:dyDescent="0.25">
      <c r="A24" s="104" t="s">
        <v>92</v>
      </c>
      <c r="B24" s="20">
        <v>200</v>
      </c>
      <c r="C24" s="13">
        <v>200</v>
      </c>
      <c r="D24" s="13">
        <v>200</v>
      </c>
      <c r="E24" s="19" t="s">
        <v>107</v>
      </c>
      <c r="F24" s="13">
        <v>1200</v>
      </c>
      <c r="G24" s="13">
        <v>20</v>
      </c>
      <c r="H24" s="13">
        <v>20</v>
      </c>
      <c r="I24" s="13">
        <v>20</v>
      </c>
      <c r="J24" s="9">
        <f t="shared" si="0"/>
        <v>24</v>
      </c>
      <c r="K24" s="9">
        <f t="shared" si="1"/>
        <v>24</v>
      </c>
      <c r="L24" s="9">
        <f t="shared" si="2"/>
        <v>24</v>
      </c>
      <c r="M24" s="10">
        <f>SUM(J24:J27)</f>
        <v>56</v>
      </c>
      <c r="N24" s="10">
        <f>SUM(K24:K27)</f>
        <v>56</v>
      </c>
      <c r="O24" s="10">
        <f>SUM(L24:L27)</f>
        <v>56</v>
      </c>
      <c r="R24" s="119"/>
    </row>
    <row r="25" spans="1:18" x14ac:dyDescent="0.25">
      <c r="A25" s="104"/>
      <c r="B25" s="26"/>
      <c r="C25" s="26"/>
      <c r="D25" s="26"/>
      <c r="E25" s="19" t="s">
        <v>108</v>
      </c>
      <c r="F25" s="13">
        <v>550</v>
      </c>
      <c r="G25" s="13">
        <v>20</v>
      </c>
      <c r="H25" s="13">
        <v>20</v>
      </c>
      <c r="I25" s="13">
        <v>20</v>
      </c>
      <c r="J25" s="9">
        <f t="shared" si="0"/>
        <v>11</v>
      </c>
      <c r="K25" s="9">
        <f t="shared" si="1"/>
        <v>11</v>
      </c>
      <c r="L25" s="9">
        <f t="shared" si="2"/>
        <v>11</v>
      </c>
      <c r="M25" s="10"/>
      <c r="N25" s="10"/>
      <c r="O25" s="10"/>
      <c r="R25" s="119"/>
    </row>
    <row r="26" spans="1:18" x14ac:dyDescent="0.25">
      <c r="A26" s="104"/>
      <c r="B26" s="26"/>
      <c r="C26" s="26"/>
      <c r="D26" s="26"/>
      <c r="E26" s="19" t="s">
        <v>36</v>
      </c>
      <c r="F26" s="13">
        <v>5000</v>
      </c>
      <c r="G26" s="13">
        <v>0.2</v>
      </c>
      <c r="H26" s="13">
        <v>0.2</v>
      </c>
      <c r="I26" s="13">
        <v>0.2</v>
      </c>
      <c r="J26" s="9">
        <f t="shared" si="0"/>
        <v>1</v>
      </c>
      <c r="K26" s="9">
        <f t="shared" si="1"/>
        <v>1</v>
      </c>
      <c r="L26" s="9">
        <f t="shared" si="2"/>
        <v>1</v>
      </c>
      <c r="M26" s="10"/>
      <c r="N26" s="10"/>
      <c r="O26" s="10"/>
      <c r="R26" s="119"/>
    </row>
    <row r="27" spans="1:18" x14ac:dyDescent="0.25">
      <c r="A27" s="104"/>
      <c r="B27" s="28"/>
      <c r="C27" s="28"/>
      <c r="D27" s="28"/>
      <c r="E27" s="19" t="s">
        <v>37</v>
      </c>
      <c r="F27" s="13">
        <v>100</v>
      </c>
      <c r="G27" s="13">
        <v>200</v>
      </c>
      <c r="H27" s="13">
        <v>200</v>
      </c>
      <c r="I27" s="13">
        <v>200</v>
      </c>
      <c r="J27" s="9">
        <f t="shared" si="0"/>
        <v>20</v>
      </c>
      <c r="K27" s="9">
        <f t="shared" si="1"/>
        <v>20</v>
      </c>
      <c r="L27" s="9">
        <f t="shared" si="2"/>
        <v>20</v>
      </c>
      <c r="M27" s="13"/>
      <c r="N27" s="13"/>
      <c r="O27" s="13"/>
      <c r="R27" s="119"/>
    </row>
    <row r="28" spans="1:18" ht="15" customHeight="1" x14ac:dyDescent="0.25">
      <c r="A28" s="81" t="s">
        <v>23</v>
      </c>
      <c r="B28" s="20">
        <v>20</v>
      </c>
      <c r="C28" s="13">
        <v>35</v>
      </c>
      <c r="D28" s="13">
        <v>40</v>
      </c>
      <c r="E28" s="21" t="s">
        <v>23</v>
      </c>
      <c r="F28" s="13">
        <v>625</v>
      </c>
      <c r="G28" s="13">
        <v>20</v>
      </c>
      <c r="H28" s="13">
        <v>35</v>
      </c>
      <c r="I28" s="13">
        <v>40</v>
      </c>
      <c r="J28" s="9">
        <f t="shared" si="0"/>
        <v>12.5</v>
      </c>
      <c r="K28" s="9">
        <f t="shared" si="1"/>
        <v>21.875</v>
      </c>
      <c r="L28" s="9">
        <f t="shared" si="2"/>
        <v>25</v>
      </c>
      <c r="M28" s="10">
        <f>SUM(J28)</f>
        <v>12.5</v>
      </c>
      <c r="N28" s="10">
        <f>SUM(K28)</f>
        <v>21.875</v>
      </c>
      <c r="O28" s="10">
        <f>SUM(L28)</f>
        <v>25</v>
      </c>
      <c r="R28" s="119"/>
    </row>
    <row r="29" spans="1:18" x14ac:dyDescent="0.25">
      <c r="A29" s="82"/>
      <c r="B29" s="20"/>
      <c r="C29" s="13"/>
      <c r="D29" s="13"/>
      <c r="E29" s="21"/>
      <c r="F29" s="13"/>
      <c r="G29" s="13"/>
      <c r="H29" s="13"/>
      <c r="I29" s="13"/>
      <c r="J29" s="9"/>
      <c r="K29" s="9"/>
      <c r="L29" s="9"/>
      <c r="M29" s="13"/>
      <c r="N29" s="13"/>
      <c r="O29" s="13"/>
      <c r="R29" s="119"/>
    </row>
    <row r="30" spans="1:18" ht="15.75" x14ac:dyDescent="0.25">
      <c r="A30" s="47" t="s">
        <v>24</v>
      </c>
      <c r="B30" s="47"/>
      <c r="C30" s="47"/>
      <c r="D30" s="47"/>
      <c r="E30" s="47"/>
      <c r="F30" s="46"/>
      <c r="G30" s="46"/>
      <c r="H30" s="46"/>
      <c r="I30" s="46"/>
      <c r="J30" s="43"/>
      <c r="K30" s="43"/>
      <c r="L30" s="43"/>
      <c r="M30" s="44"/>
      <c r="N30" s="44"/>
      <c r="O30" s="44"/>
      <c r="R30" s="119"/>
    </row>
    <row r="31" spans="1:18" ht="15.75" x14ac:dyDescent="0.25">
      <c r="A31" s="47"/>
      <c r="B31" s="47"/>
      <c r="C31" s="47"/>
      <c r="D31" s="47"/>
      <c r="E31" s="47"/>
      <c r="F31" s="46"/>
      <c r="G31" s="46"/>
      <c r="H31" s="46"/>
      <c r="I31" s="46"/>
      <c r="J31" s="46"/>
      <c r="K31" s="46"/>
      <c r="L31" s="46"/>
      <c r="M31" s="46"/>
      <c r="N31" s="46"/>
      <c r="O31" s="46"/>
    </row>
    <row r="32" spans="1:18" ht="15.75" outlineLevel="1" x14ac:dyDescent="0.25">
      <c r="A32" s="106" t="s">
        <v>25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8"/>
      <c r="M32" s="44">
        <f>SUM(M16:M31)</f>
        <v>297.49502000000001</v>
      </c>
      <c r="N32" s="44">
        <f>SUM(N16:N31)</f>
        <v>321.52917600000001</v>
      </c>
      <c r="O32" s="44">
        <f>SUM(O16:O31)</f>
        <v>334.38628</v>
      </c>
    </row>
    <row r="33" spans="1:15" ht="15.75" outlineLevel="1" x14ac:dyDescent="0.25">
      <c r="A33" s="106" t="s">
        <v>26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8"/>
      <c r="M33" s="44">
        <f>M32*1.2</f>
        <v>356.99402400000002</v>
      </c>
      <c r="N33" s="44">
        <f t="shared" ref="N33:O33" si="3">N32*1.2</f>
        <v>385.8350112</v>
      </c>
      <c r="O33" s="44">
        <f t="shared" si="3"/>
        <v>401.26353599999999</v>
      </c>
    </row>
    <row r="34" spans="1:15" ht="15.75" outlineLevel="1" x14ac:dyDescent="0.25">
      <c r="A34" s="106" t="s">
        <v>27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8"/>
      <c r="M34" s="109">
        <f>(M33+N33+O33)/3</f>
        <v>381.36419040000004</v>
      </c>
      <c r="N34" s="110"/>
      <c r="O34" s="111"/>
    </row>
    <row r="35" spans="1:15" ht="15.75" outlineLevel="1" x14ac:dyDescent="0.25">
      <c r="A35" s="106" t="s">
        <v>28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8"/>
      <c r="M35" s="109">
        <f>M34*1.12</f>
        <v>427.12789324800008</v>
      </c>
      <c r="N35" s="110"/>
      <c r="O35" s="111"/>
    </row>
    <row r="36" spans="1:15" ht="15.75" outlineLevel="1" x14ac:dyDescent="0.25">
      <c r="A36" s="106" t="s">
        <v>29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8"/>
      <c r="M36" s="48"/>
      <c r="N36" s="48"/>
      <c r="O36" s="48"/>
    </row>
    <row r="37" spans="1:15" ht="15.75" x14ac:dyDescent="0.25">
      <c r="A37" s="38"/>
      <c r="B37" s="38"/>
      <c r="C37" s="38"/>
      <c r="D37" s="38"/>
      <c r="E37" s="38"/>
      <c r="F37" s="49"/>
      <c r="G37" s="49"/>
      <c r="H37" s="49"/>
      <c r="I37" s="49"/>
      <c r="J37" s="49"/>
      <c r="K37" s="49"/>
      <c r="L37" s="49"/>
      <c r="M37" s="49"/>
      <c r="N37" s="49"/>
      <c r="O37" s="49"/>
    </row>
    <row r="38" spans="1:15" x14ac:dyDescent="0.25"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</sheetData>
  <mergeCells count="25">
    <mergeCell ref="A10:D10"/>
    <mergeCell ref="M1:O1"/>
    <mergeCell ref="M3:O3"/>
    <mergeCell ref="M4:O4"/>
    <mergeCell ref="M5:O5"/>
    <mergeCell ref="A7:N8"/>
    <mergeCell ref="M13:O14"/>
    <mergeCell ref="A16:A19"/>
    <mergeCell ref="A20:A23"/>
    <mergeCell ref="R24:R30"/>
    <mergeCell ref="A13:A15"/>
    <mergeCell ref="B13:D14"/>
    <mergeCell ref="E13:E15"/>
    <mergeCell ref="F13:F15"/>
    <mergeCell ref="G13:I14"/>
    <mergeCell ref="J13:L14"/>
    <mergeCell ref="A24:A27"/>
    <mergeCell ref="A28:A29"/>
    <mergeCell ref="A36:L36"/>
    <mergeCell ref="A32:L32"/>
    <mergeCell ref="A33:L33"/>
    <mergeCell ref="A34:L34"/>
    <mergeCell ref="M34:O34"/>
    <mergeCell ref="A35:L35"/>
    <mergeCell ref="M35:O35"/>
  </mergeCells>
  <pageMargins left="0.25" right="0.25" top="0.75" bottom="0.75" header="0.3" footer="0.3"/>
  <pageSetup paperSize="9" scale="6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opLeftCell="A5" workbookViewId="0">
      <selection activeCell="E4" sqref="E2:E4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7.7109375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91" t="s">
        <v>1</v>
      </c>
      <c r="N1" s="91"/>
      <c r="O1" s="91"/>
    </row>
    <row r="2" spans="1:15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4" t="s">
        <v>3</v>
      </c>
      <c r="N2" s="4"/>
    </row>
    <row r="3" spans="1:15" x14ac:dyDescent="0.25">
      <c r="A3" s="1"/>
      <c r="B3" s="1"/>
      <c r="C3" s="1"/>
      <c r="D3" s="1"/>
      <c r="E3" s="3"/>
      <c r="F3" s="1"/>
      <c r="G3" s="1"/>
      <c r="H3" s="2"/>
      <c r="I3" s="1"/>
      <c r="J3" s="1"/>
      <c r="K3" s="1"/>
      <c r="L3" s="1"/>
      <c r="M3" s="91" t="s">
        <v>5</v>
      </c>
      <c r="N3" s="91"/>
      <c r="O3" s="91"/>
    </row>
    <row r="4" spans="1:15" x14ac:dyDescent="0.25">
      <c r="A4" s="1"/>
      <c r="B4" s="1"/>
      <c r="C4" s="1"/>
      <c r="D4" s="1"/>
      <c r="E4" s="3"/>
      <c r="F4" s="1"/>
      <c r="G4" s="1"/>
      <c r="H4" s="3"/>
      <c r="I4" s="1"/>
      <c r="J4" s="1"/>
      <c r="K4" s="1"/>
      <c r="L4" s="1"/>
      <c r="M4" s="91" t="s">
        <v>6</v>
      </c>
      <c r="N4" s="91"/>
      <c r="O4" s="91"/>
    </row>
    <row r="5" spans="1:15" x14ac:dyDescent="0.25">
      <c r="A5" s="1"/>
      <c r="B5" s="1"/>
      <c r="C5" s="1"/>
      <c r="D5" s="1"/>
      <c r="E5" s="1"/>
      <c r="F5" s="1"/>
      <c r="G5" s="1"/>
      <c r="H5" s="3"/>
      <c r="I5" s="1"/>
      <c r="J5" s="1"/>
      <c r="K5" s="1"/>
      <c r="L5" s="1"/>
      <c r="M5" s="91" t="s">
        <v>104</v>
      </c>
      <c r="N5" s="91"/>
      <c r="O5" s="9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2" t="s">
        <v>153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5" ht="15" customHeight="1" x14ac:dyDescent="0.2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1" t="s">
        <v>136</v>
      </c>
      <c r="B10" s="91"/>
      <c r="C10" s="91"/>
      <c r="D10" s="9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89" t="s">
        <v>7</v>
      </c>
      <c r="B13" s="74" t="s">
        <v>8</v>
      </c>
      <c r="C13" s="75"/>
      <c r="D13" s="76"/>
      <c r="E13" s="89" t="s">
        <v>9</v>
      </c>
      <c r="F13" s="89" t="s">
        <v>10</v>
      </c>
      <c r="G13" s="74" t="s">
        <v>11</v>
      </c>
      <c r="H13" s="75"/>
      <c r="I13" s="76"/>
      <c r="J13" s="74" t="s">
        <v>12</v>
      </c>
      <c r="K13" s="75"/>
      <c r="L13" s="76"/>
      <c r="M13" s="74" t="s">
        <v>13</v>
      </c>
      <c r="N13" s="75"/>
      <c r="O13" s="76"/>
    </row>
    <row r="14" spans="1:15" x14ac:dyDescent="0.25">
      <c r="A14" s="89"/>
      <c r="B14" s="77"/>
      <c r="C14" s="78"/>
      <c r="D14" s="79"/>
      <c r="E14" s="89"/>
      <c r="F14" s="89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89"/>
      <c r="B15" s="5" t="s">
        <v>14</v>
      </c>
      <c r="C15" s="6" t="s">
        <v>15</v>
      </c>
      <c r="D15" s="7" t="s">
        <v>16</v>
      </c>
      <c r="E15" s="89"/>
      <c r="F15" s="90"/>
      <c r="G15" s="6" t="s">
        <v>17</v>
      </c>
      <c r="H15" s="6" t="s">
        <v>18</v>
      </c>
      <c r="I15" s="6" t="s">
        <v>16</v>
      </c>
      <c r="J15" s="6" t="s">
        <v>17</v>
      </c>
      <c r="K15" s="6" t="s">
        <v>15</v>
      </c>
      <c r="L15" s="6" t="s">
        <v>16</v>
      </c>
      <c r="M15" s="6" t="s">
        <v>17</v>
      </c>
      <c r="N15" s="6" t="s">
        <v>15</v>
      </c>
      <c r="O15" s="6" t="s">
        <v>16</v>
      </c>
    </row>
    <row r="16" spans="1:15" ht="15" customHeight="1" x14ac:dyDescent="0.25">
      <c r="A16" s="93" t="s">
        <v>55</v>
      </c>
      <c r="B16" s="5" t="s">
        <v>117</v>
      </c>
      <c r="C16" s="50" t="s">
        <v>118</v>
      </c>
      <c r="D16" s="7" t="s">
        <v>119</v>
      </c>
      <c r="E16" s="12" t="s">
        <v>48</v>
      </c>
      <c r="F16" s="6">
        <v>250</v>
      </c>
      <c r="G16" s="6">
        <v>66.599999999999994</v>
      </c>
      <c r="H16" s="6">
        <v>76.599999999999994</v>
      </c>
      <c r="I16" s="6">
        <v>83.3</v>
      </c>
      <c r="J16" s="9">
        <f>G16*F16/1000</f>
        <v>16.649999999999999</v>
      </c>
      <c r="K16" s="9">
        <f>H16*F16/1000</f>
        <v>19.149999999999999</v>
      </c>
      <c r="L16" s="9">
        <f>I16*F16/1000</f>
        <v>20.824999999999999</v>
      </c>
      <c r="M16" s="9">
        <f>SUM(J16:J25)</f>
        <v>156.74</v>
      </c>
      <c r="N16" s="9">
        <f t="shared" ref="N16:O16" si="0">SUM(K16:K25)</f>
        <v>177.79599999999999</v>
      </c>
      <c r="O16" s="9">
        <f t="shared" si="0"/>
        <v>191.755</v>
      </c>
    </row>
    <row r="17" spans="1:15" x14ac:dyDescent="0.25">
      <c r="A17" s="94"/>
      <c r="B17" s="15"/>
      <c r="C17" s="15"/>
      <c r="D17" s="15"/>
      <c r="E17" s="12" t="s">
        <v>59</v>
      </c>
      <c r="F17" s="6">
        <v>300</v>
      </c>
      <c r="G17" s="6">
        <v>16.2</v>
      </c>
      <c r="H17" s="6">
        <v>18.600000000000001</v>
      </c>
      <c r="I17" s="6">
        <v>20.3</v>
      </c>
      <c r="J17" s="9">
        <f t="shared" ref="J17:J33" si="1">G17*F17/1000</f>
        <v>4.8600000000000003</v>
      </c>
      <c r="K17" s="9">
        <f t="shared" ref="K17:K33" si="2">H17*F17/1000</f>
        <v>5.58</v>
      </c>
      <c r="L17" s="9">
        <f t="shared" ref="L17:L33" si="3">I17*F17/1000</f>
        <v>6.09</v>
      </c>
      <c r="M17" s="9"/>
      <c r="N17" s="9"/>
      <c r="O17" s="10"/>
    </row>
    <row r="18" spans="1:15" x14ac:dyDescent="0.25">
      <c r="A18" s="94"/>
      <c r="B18" s="15"/>
      <c r="C18" s="15"/>
      <c r="D18" s="15"/>
      <c r="E18" s="12" t="s">
        <v>60</v>
      </c>
      <c r="F18" s="6">
        <v>300</v>
      </c>
      <c r="G18" s="6">
        <v>10</v>
      </c>
      <c r="H18" s="6">
        <v>11.5</v>
      </c>
      <c r="I18" s="6">
        <v>12.5</v>
      </c>
      <c r="J18" s="9">
        <f t="shared" si="1"/>
        <v>3</v>
      </c>
      <c r="K18" s="9">
        <f t="shared" si="2"/>
        <v>3.45</v>
      </c>
      <c r="L18" s="9">
        <f t="shared" si="3"/>
        <v>3.75</v>
      </c>
      <c r="M18" s="9"/>
      <c r="N18" s="9"/>
      <c r="O18" s="10"/>
    </row>
    <row r="19" spans="1:15" x14ac:dyDescent="0.25">
      <c r="A19" s="94"/>
      <c r="B19" s="15"/>
      <c r="C19" s="15"/>
      <c r="D19" s="15"/>
      <c r="E19" s="12" t="s">
        <v>32</v>
      </c>
      <c r="F19" s="6">
        <v>250</v>
      </c>
      <c r="G19" s="6">
        <v>9.6</v>
      </c>
      <c r="H19" s="6">
        <v>11</v>
      </c>
      <c r="I19" s="6">
        <v>12</v>
      </c>
      <c r="J19" s="9">
        <f t="shared" si="1"/>
        <v>2.4</v>
      </c>
      <c r="K19" s="9">
        <f t="shared" si="2"/>
        <v>2.75</v>
      </c>
      <c r="L19" s="9">
        <f t="shared" si="3"/>
        <v>3</v>
      </c>
      <c r="M19" s="9"/>
      <c r="N19" s="9"/>
      <c r="O19" s="10"/>
    </row>
    <row r="20" spans="1:15" x14ac:dyDescent="0.25">
      <c r="A20" s="94"/>
      <c r="B20" s="15"/>
      <c r="C20" s="15"/>
      <c r="D20" s="15"/>
      <c r="E20" s="12" t="s">
        <v>31</v>
      </c>
      <c r="F20" s="6">
        <v>3000</v>
      </c>
      <c r="G20" s="6">
        <v>4</v>
      </c>
      <c r="H20" s="6">
        <v>4.5999999999999996</v>
      </c>
      <c r="I20" s="6">
        <v>5</v>
      </c>
      <c r="J20" s="9">
        <f t="shared" si="1"/>
        <v>12</v>
      </c>
      <c r="K20" s="9">
        <f t="shared" si="2"/>
        <v>13.799999999999999</v>
      </c>
      <c r="L20" s="9">
        <f t="shared" si="3"/>
        <v>15</v>
      </c>
      <c r="M20" s="9"/>
      <c r="N20" s="9"/>
      <c r="O20" s="10"/>
    </row>
    <row r="21" spans="1:15" x14ac:dyDescent="0.25">
      <c r="A21" s="94"/>
      <c r="B21" s="15"/>
      <c r="C21" s="15"/>
      <c r="D21" s="15"/>
      <c r="E21" s="8" t="s">
        <v>115</v>
      </c>
      <c r="F21" s="6">
        <v>3000</v>
      </c>
      <c r="G21" s="6">
        <v>2.6</v>
      </c>
      <c r="H21" s="6">
        <v>3</v>
      </c>
      <c r="I21" s="6">
        <v>3.3</v>
      </c>
      <c r="J21" s="9">
        <f t="shared" si="1"/>
        <v>7.8</v>
      </c>
      <c r="K21" s="9">
        <f t="shared" si="2"/>
        <v>9</v>
      </c>
      <c r="L21" s="9">
        <f t="shared" si="3"/>
        <v>9.9</v>
      </c>
      <c r="M21" s="9"/>
      <c r="N21" s="9"/>
      <c r="O21" s="10"/>
    </row>
    <row r="22" spans="1:15" x14ac:dyDescent="0.25">
      <c r="A22" s="94"/>
      <c r="B22" s="15"/>
      <c r="C22" s="15"/>
      <c r="D22" s="15"/>
      <c r="E22" s="8" t="s">
        <v>43</v>
      </c>
      <c r="F22" s="6">
        <v>200</v>
      </c>
      <c r="G22" s="6">
        <v>1.2</v>
      </c>
      <c r="H22" s="6">
        <v>1.38</v>
      </c>
      <c r="I22" s="6">
        <v>1.5</v>
      </c>
      <c r="J22" s="9">
        <f t="shared" si="1"/>
        <v>0.24</v>
      </c>
      <c r="K22" s="9">
        <f t="shared" si="2"/>
        <v>0.27600000000000002</v>
      </c>
      <c r="L22" s="9">
        <f t="shared" si="3"/>
        <v>0.3</v>
      </c>
      <c r="M22" s="9"/>
      <c r="N22" s="9"/>
      <c r="O22" s="10"/>
    </row>
    <row r="23" spans="1:15" x14ac:dyDescent="0.25">
      <c r="A23" s="94"/>
      <c r="B23" s="15"/>
      <c r="C23" s="15"/>
      <c r="D23" s="15"/>
      <c r="E23" s="8" t="s">
        <v>79</v>
      </c>
      <c r="F23" s="6">
        <v>1000</v>
      </c>
      <c r="G23" s="6">
        <v>0.04</v>
      </c>
      <c r="H23" s="6">
        <v>0.04</v>
      </c>
      <c r="I23" s="6">
        <v>0.04</v>
      </c>
      <c r="J23" s="9">
        <f t="shared" si="1"/>
        <v>0.04</v>
      </c>
      <c r="K23" s="9">
        <f t="shared" si="2"/>
        <v>0.04</v>
      </c>
      <c r="L23" s="9">
        <f t="shared" si="3"/>
        <v>0.04</v>
      </c>
      <c r="M23" s="9"/>
      <c r="N23" s="9"/>
      <c r="O23" s="10"/>
    </row>
    <row r="24" spans="1:15" x14ac:dyDescent="0.25">
      <c r="A24" s="94"/>
      <c r="B24" s="15"/>
      <c r="C24" s="15"/>
      <c r="D24" s="15"/>
      <c r="E24" s="8" t="s">
        <v>51</v>
      </c>
      <c r="F24" s="6">
        <v>700</v>
      </c>
      <c r="G24" s="6">
        <v>130</v>
      </c>
      <c r="H24" s="6">
        <v>150</v>
      </c>
      <c r="I24" s="6">
        <v>163</v>
      </c>
      <c r="J24" s="9">
        <f t="shared" si="1"/>
        <v>91</v>
      </c>
      <c r="K24" s="9">
        <f t="shared" si="2"/>
        <v>105</v>
      </c>
      <c r="L24" s="9">
        <f t="shared" si="3"/>
        <v>114.1</v>
      </c>
      <c r="M24" s="9"/>
      <c r="N24" s="9"/>
      <c r="O24" s="10"/>
    </row>
    <row r="25" spans="1:15" x14ac:dyDescent="0.25">
      <c r="A25" s="53" t="s">
        <v>100</v>
      </c>
      <c r="B25" s="6"/>
      <c r="C25" s="6"/>
      <c r="D25" s="6"/>
      <c r="E25" s="8" t="s">
        <v>116</v>
      </c>
      <c r="F25" s="6">
        <v>625</v>
      </c>
      <c r="G25" s="6">
        <v>30</v>
      </c>
      <c r="H25" s="6">
        <v>30</v>
      </c>
      <c r="I25" s="6">
        <v>30</v>
      </c>
      <c r="J25" s="9">
        <f t="shared" si="1"/>
        <v>18.75</v>
      </c>
      <c r="K25" s="9">
        <f t="shared" si="2"/>
        <v>18.75</v>
      </c>
      <c r="L25" s="9">
        <f t="shared" si="3"/>
        <v>18.75</v>
      </c>
      <c r="M25" s="9"/>
      <c r="N25" s="9"/>
      <c r="O25" s="10"/>
    </row>
    <row r="26" spans="1:15" x14ac:dyDescent="0.25">
      <c r="A26" s="80" t="s">
        <v>33</v>
      </c>
      <c r="B26" s="13">
        <v>200</v>
      </c>
      <c r="C26" s="13">
        <v>200</v>
      </c>
      <c r="D26" s="13">
        <v>200</v>
      </c>
      <c r="E26" s="19" t="s">
        <v>109</v>
      </c>
      <c r="F26" s="13">
        <v>1500</v>
      </c>
      <c r="G26" s="13">
        <v>8</v>
      </c>
      <c r="H26" s="13">
        <v>8</v>
      </c>
      <c r="I26" s="13">
        <v>8</v>
      </c>
      <c r="J26" s="9">
        <f t="shared" ref="J26:J30" si="4">G26*F26/1000</f>
        <v>12</v>
      </c>
      <c r="K26" s="9">
        <f t="shared" ref="K26:K30" si="5">H26*F26/1000</f>
        <v>12</v>
      </c>
      <c r="L26" s="9">
        <f t="shared" ref="L26:L30" si="6">I26*F26/1000</f>
        <v>12</v>
      </c>
      <c r="M26" s="10">
        <f>SUM(J26:J30)</f>
        <v>46.72616</v>
      </c>
      <c r="N26" s="10">
        <f>SUM(K26:K30)</f>
        <v>46.72616</v>
      </c>
      <c r="O26" s="10">
        <f>SUM(L26:L30)</f>
        <v>46.72616</v>
      </c>
    </row>
    <row r="27" spans="1:15" x14ac:dyDescent="0.25">
      <c r="A27" s="80"/>
      <c r="B27" s="26"/>
      <c r="C27" s="26"/>
      <c r="D27" s="26"/>
      <c r="E27" s="19" t="s">
        <v>34</v>
      </c>
      <c r="F27" s="13">
        <v>550</v>
      </c>
      <c r="G27" s="13">
        <v>24</v>
      </c>
      <c r="H27" s="13">
        <v>24</v>
      </c>
      <c r="I27" s="13">
        <v>24</v>
      </c>
      <c r="J27" s="9">
        <f t="shared" si="4"/>
        <v>13.2</v>
      </c>
      <c r="K27" s="9">
        <f t="shared" si="5"/>
        <v>13.2</v>
      </c>
      <c r="L27" s="9">
        <f t="shared" si="6"/>
        <v>13.2</v>
      </c>
      <c r="M27" s="10"/>
      <c r="N27" s="10"/>
      <c r="O27" s="10"/>
    </row>
    <row r="28" spans="1:15" x14ac:dyDescent="0.25">
      <c r="A28" s="80"/>
      <c r="B28" s="26"/>
      <c r="C28" s="26"/>
      <c r="D28" s="26"/>
      <c r="E28" s="19" t="s">
        <v>110</v>
      </c>
      <c r="F28" s="13">
        <v>2000</v>
      </c>
      <c r="G28" s="13">
        <v>10</v>
      </c>
      <c r="H28" s="13">
        <v>10</v>
      </c>
      <c r="I28" s="13">
        <v>10</v>
      </c>
      <c r="J28" s="9">
        <f t="shared" si="4"/>
        <v>20</v>
      </c>
      <c r="K28" s="9">
        <f t="shared" si="5"/>
        <v>20</v>
      </c>
      <c r="L28" s="9">
        <f t="shared" si="6"/>
        <v>20</v>
      </c>
      <c r="M28" s="10"/>
      <c r="N28" s="10"/>
      <c r="O28" s="10"/>
    </row>
    <row r="29" spans="1:15" x14ac:dyDescent="0.25">
      <c r="A29" s="80"/>
      <c r="B29" s="26"/>
      <c r="C29" s="26"/>
      <c r="D29" s="26"/>
      <c r="E29" s="19" t="s">
        <v>36</v>
      </c>
      <c r="F29" s="13">
        <v>5000</v>
      </c>
      <c r="G29" s="13">
        <v>0.3</v>
      </c>
      <c r="H29" s="13">
        <v>0.3</v>
      </c>
      <c r="I29" s="13">
        <v>0.3</v>
      </c>
      <c r="J29" s="9">
        <f t="shared" si="4"/>
        <v>1.5</v>
      </c>
      <c r="K29" s="9">
        <f t="shared" si="5"/>
        <v>1.5</v>
      </c>
      <c r="L29" s="9">
        <f t="shared" si="6"/>
        <v>1.5</v>
      </c>
      <c r="M29" s="10"/>
      <c r="N29" s="10"/>
      <c r="O29" s="10"/>
    </row>
    <row r="30" spans="1:15" x14ac:dyDescent="0.25">
      <c r="A30" s="80"/>
      <c r="E30" s="19" t="s">
        <v>37</v>
      </c>
      <c r="F30" s="13">
        <v>0.12</v>
      </c>
      <c r="G30" s="13">
        <v>218</v>
      </c>
      <c r="H30" s="13">
        <v>218</v>
      </c>
      <c r="I30" s="13">
        <v>218</v>
      </c>
      <c r="J30" s="9">
        <f t="shared" si="4"/>
        <v>2.6159999999999999E-2</v>
      </c>
      <c r="K30" s="9">
        <f t="shared" si="5"/>
        <v>2.6159999999999999E-2</v>
      </c>
      <c r="L30" s="9">
        <f t="shared" si="6"/>
        <v>2.6159999999999999E-2</v>
      </c>
      <c r="M30" s="10"/>
      <c r="N30" s="10"/>
      <c r="O30" s="10"/>
    </row>
    <row r="31" spans="1:15" ht="15" customHeight="1" x14ac:dyDescent="0.25">
      <c r="A31" s="81" t="s">
        <v>23</v>
      </c>
      <c r="B31" s="20">
        <v>20</v>
      </c>
      <c r="C31" s="13">
        <v>35</v>
      </c>
      <c r="D31" s="13">
        <v>40</v>
      </c>
      <c r="E31" s="21" t="s">
        <v>23</v>
      </c>
      <c r="F31" s="13">
        <v>625</v>
      </c>
      <c r="G31" s="13">
        <v>20</v>
      </c>
      <c r="H31" s="13">
        <v>35</v>
      </c>
      <c r="I31" s="13">
        <v>40</v>
      </c>
      <c r="J31" s="9">
        <f t="shared" si="1"/>
        <v>12.5</v>
      </c>
      <c r="K31" s="9">
        <f t="shared" si="2"/>
        <v>21.875</v>
      </c>
      <c r="L31" s="9">
        <f t="shared" si="3"/>
        <v>25</v>
      </c>
      <c r="M31" s="10">
        <f>J31</f>
        <v>12.5</v>
      </c>
      <c r="N31" s="10">
        <f>K31</f>
        <v>21.875</v>
      </c>
      <c r="O31" s="10">
        <f>L31</f>
        <v>25</v>
      </c>
    </row>
    <row r="32" spans="1:15" x14ac:dyDescent="0.25">
      <c r="A32" s="82"/>
      <c r="B32" s="20"/>
      <c r="C32" s="13"/>
      <c r="D32" s="13"/>
      <c r="E32" s="21"/>
      <c r="F32" s="13"/>
      <c r="G32" s="13"/>
      <c r="H32" s="13"/>
      <c r="I32" s="13"/>
      <c r="J32" s="9">
        <f t="shared" si="1"/>
        <v>0</v>
      </c>
      <c r="K32" s="9">
        <f t="shared" si="2"/>
        <v>0</v>
      </c>
      <c r="L32" s="9">
        <f t="shared" si="3"/>
        <v>0</v>
      </c>
      <c r="M32" s="10"/>
      <c r="N32" s="10"/>
      <c r="O32" s="10"/>
    </row>
    <row r="33" spans="1:15" x14ac:dyDescent="0.25">
      <c r="A33" s="54" t="s">
        <v>96</v>
      </c>
      <c r="B33" s="5">
        <v>40</v>
      </c>
      <c r="C33" s="6">
        <v>40</v>
      </c>
      <c r="D33" s="7">
        <v>40</v>
      </c>
      <c r="E33" s="12" t="s">
        <v>111</v>
      </c>
      <c r="F33" s="6">
        <v>1500</v>
      </c>
      <c r="G33" s="6">
        <v>40</v>
      </c>
      <c r="H33" s="6">
        <v>40</v>
      </c>
      <c r="I33" s="6">
        <v>40</v>
      </c>
      <c r="J33" s="9">
        <f t="shared" si="1"/>
        <v>60</v>
      </c>
      <c r="K33" s="9">
        <f t="shared" si="2"/>
        <v>60</v>
      </c>
      <c r="L33" s="9">
        <f t="shared" si="3"/>
        <v>60</v>
      </c>
      <c r="M33" s="9">
        <f>J33</f>
        <v>60</v>
      </c>
      <c r="N33" s="9">
        <f t="shared" ref="N33:O33" si="7">K33</f>
        <v>60</v>
      </c>
      <c r="O33" s="9">
        <f t="shared" si="7"/>
        <v>60</v>
      </c>
    </row>
    <row r="34" spans="1:15" x14ac:dyDescent="0.25">
      <c r="A34" s="22" t="s">
        <v>24</v>
      </c>
      <c r="B34" s="22"/>
      <c r="C34" s="22"/>
      <c r="D34" s="22"/>
      <c r="E34" s="22"/>
      <c r="F34" s="13"/>
      <c r="G34" s="13">
        <f>107.8+153.63+168.2+40.38+68+100+45.6+110</f>
        <v>793.61</v>
      </c>
      <c r="H34" s="13">
        <f>110+123.97+199.72+203+67.3+119+100+45.6</f>
        <v>968.59</v>
      </c>
      <c r="I34" s="13">
        <f>134.75+110+230.45+203+67.3+136+100+45.6</f>
        <v>1027.0999999999999</v>
      </c>
      <c r="J34" s="9"/>
      <c r="K34" s="9"/>
      <c r="L34" s="9"/>
      <c r="M34" s="10"/>
      <c r="N34" s="10"/>
      <c r="O34" s="10"/>
    </row>
    <row r="35" spans="1:15" x14ac:dyDescent="0.25">
      <c r="A35" s="22"/>
      <c r="B35" s="22"/>
      <c r="C35" s="22"/>
      <c r="D35" s="22"/>
      <c r="E35" s="22"/>
      <c r="F35" s="13"/>
      <c r="G35" s="13"/>
      <c r="H35" s="13"/>
      <c r="I35" s="13"/>
      <c r="J35" s="10"/>
      <c r="K35" s="10"/>
      <c r="L35" s="10"/>
      <c r="M35" s="10"/>
      <c r="N35" s="10"/>
      <c r="O35" s="10"/>
    </row>
    <row r="36" spans="1:15" outlineLevel="1" x14ac:dyDescent="0.25">
      <c r="A36" s="68" t="s">
        <v>25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70"/>
      <c r="M36" s="10">
        <f>SUM(M16:M35)</f>
        <v>275.96616</v>
      </c>
      <c r="N36" s="10">
        <f>SUM(N16:N35)</f>
        <v>306.39715999999999</v>
      </c>
      <c r="O36" s="10">
        <f>SUM(O16:O35)</f>
        <v>323.48115999999999</v>
      </c>
    </row>
    <row r="37" spans="1:15" outlineLevel="1" x14ac:dyDescent="0.25">
      <c r="A37" s="68" t="s">
        <v>26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70"/>
      <c r="M37" s="10">
        <f>M36*1.2</f>
        <v>331.15939199999997</v>
      </c>
      <c r="N37" s="10">
        <f t="shared" ref="N37:O37" si="8">N36*1.2</f>
        <v>367.67659199999997</v>
      </c>
      <c r="O37" s="10">
        <f t="shared" si="8"/>
        <v>388.177392</v>
      </c>
    </row>
    <row r="38" spans="1:15" outlineLevel="1" x14ac:dyDescent="0.25">
      <c r="A38" s="68" t="s">
        <v>27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70"/>
      <c r="M38" s="71">
        <f>(M37+N37+O37)/3</f>
        <v>362.33779199999998</v>
      </c>
      <c r="N38" s="72"/>
      <c r="O38" s="73"/>
    </row>
    <row r="39" spans="1:15" outlineLevel="1" x14ac:dyDescent="0.25">
      <c r="A39" s="68" t="s">
        <v>28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70"/>
      <c r="M39" s="71">
        <f>M38*1.12</f>
        <v>405.81832704000004</v>
      </c>
      <c r="N39" s="72"/>
      <c r="O39" s="73"/>
    </row>
    <row r="40" spans="1:15" outlineLevel="1" x14ac:dyDescent="0.25">
      <c r="A40" s="68" t="s">
        <v>29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70"/>
      <c r="M40" s="23"/>
      <c r="N40" s="23"/>
      <c r="O40" s="23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6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6:15" x14ac:dyDescent="0.25">
      <c r="F55" s="24"/>
      <c r="G55" s="24"/>
      <c r="H55" s="24"/>
      <c r="I55" s="24"/>
      <c r="J55" s="24"/>
      <c r="K55" s="24"/>
      <c r="L55" s="24"/>
      <c r="M55" s="24"/>
      <c r="N55" s="24"/>
      <c r="O55" s="24"/>
    </row>
  </sheetData>
  <mergeCells count="23">
    <mergeCell ref="A10:D10"/>
    <mergeCell ref="M1:O1"/>
    <mergeCell ref="M3:O3"/>
    <mergeCell ref="M4:O4"/>
    <mergeCell ref="M5:O5"/>
    <mergeCell ref="A7:N8"/>
    <mergeCell ref="A37:L37"/>
    <mergeCell ref="A13:A15"/>
    <mergeCell ref="B13:D14"/>
    <mergeCell ref="E13:E15"/>
    <mergeCell ref="F13:F15"/>
    <mergeCell ref="G13:I14"/>
    <mergeCell ref="J13:L14"/>
    <mergeCell ref="M13:O14"/>
    <mergeCell ref="A16:A24"/>
    <mergeCell ref="A26:A30"/>
    <mergeCell ref="A31:A32"/>
    <mergeCell ref="A36:L36"/>
    <mergeCell ref="A38:L38"/>
    <mergeCell ref="M38:O38"/>
    <mergeCell ref="A39:L39"/>
    <mergeCell ref="M39:O39"/>
    <mergeCell ref="A40:L40"/>
  </mergeCells>
  <pageMargins left="0.25" right="0.25" top="0.75" bottom="0.75" header="0.3" footer="0.3"/>
  <pageSetup paperSize="9" scale="7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workbookViewId="0">
      <selection activeCell="A7" sqref="A7:N8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35.42578125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91" t="s">
        <v>1</v>
      </c>
      <c r="N1" s="91"/>
      <c r="O1" s="91"/>
    </row>
    <row r="2" spans="1:15" x14ac:dyDescent="0.25">
      <c r="A2" s="1"/>
      <c r="B2" s="1"/>
      <c r="C2" s="1"/>
      <c r="D2" s="1"/>
      <c r="E2" s="1"/>
      <c r="F2" s="1"/>
      <c r="G2" s="1"/>
      <c r="H2" s="2"/>
      <c r="I2" s="1"/>
      <c r="J2" s="1"/>
      <c r="K2" s="1"/>
      <c r="L2" s="1"/>
      <c r="M2" s="4" t="s">
        <v>3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91" t="s">
        <v>5</v>
      </c>
      <c r="N3" s="91"/>
      <c r="O3" s="91"/>
    </row>
    <row r="4" spans="1:15" x14ac:dyDescent="0.25">
      <c r="A4" s="1"/>
      <c r="B4" s="1"/>
      <c r="C4" s="1"/>
      <c r="D4" s="1"/>
      <c r="E4" s="1"/>
      <c r="F4" s="1"/>
      <c r="G4" s="1"/>
      <c r="H4" s="3"/>
      <c r="I4" s="1"/>
      <c r="J4" s="1"/>
      <c r="K4" s="1"/>
      <c r="L4" s="1"/>
      <c r="M4" s="91" t="s">
        <v>6</v>
      </c>
      <c r="N4" s="91"/>
      <c r="O4" s="9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1" t="s">
        <v>104</v>
      </c>
      <c r="N5" s="91"/>
      <c r="O5" s="9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92" t="s">
        <v>153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5" ht="15" customHeight="1" x14ac:dyDescent="0.2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91" t="s">
        <v>145</v>
      </c>
      <c r="B10" s="91"/>
      <c r="C10" s="91"/>
      <c r="D10" s="9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89" t="s">
        <v>7</v>
      </c>
      <c r="B13" s="74" t="s">
        <v>8</v>
      </c>
      <c r="C13" s="75"/>
      <c r="D13" s="76"/>
      <c r="E13" s="89" t="s">
        <v>9</v>
      </c>
      <c r="F13" s="89" t="s">
        <v>10</v>
      </c>
      <c r="G13" s="74" t="s">
        <v>11</v>
      </c>
      <c r="H13" s="75"/>
      <c r="I13" s="76"/>
      <c r="J13" s="74" t="s">
        <v>12</v>
      </c>
      <c r="K13" s="75"/>
      <c r="L13" s="76"/>
      <c r="M13" s="74" t="s">
        <v>13</v>
      </c>
      <c r="N13" s="75"/>
      <c r="O13" s="76"/>
    </row>
    <row r="14" spans="1:15" x14ac:dyDescent="0.25">
      <c r="A14" s="89"/>
      <c r="B14" s="77"/>
      <c r="C14" s="78"/>
      <c r="D14" s="79"/>
      <c r="E14" s="89"/>
      <c r="F14" s="89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89"/>
      <c r="B15" s="5" t="s">
        <v>14</v>
      </c>
      <c r="C15" s="6" t="s">
        <v>15</v>
      </c>
      <c r="D15" s="7" t="s">
        <v>16</v>
      </c>
      <c r="E15" s="89"/>
      <c r="F15" s="90"/>
      <c r="G15" s="6" t="s">
        <v>17</v>
      </c>
      <c r="H15" s="6" t="s">
        <v>18</v>
      </c>
      <c r="I15" s="6" t="s">
        <v>16</v>
      </c>
      <c r="J15" s="6" t="s">
        <v>17</v>
      </c>
      <c r="K15" s="6" t="s">
        <v>15</v>
      </c>
      <c r="L15" s="6" t="s">
        <v>16</v>
      </c>
      <c r="M15" s="6" t="s">
        <v>17</v>
      </c>
      <c r="N15" s="6" t="s">
        <v>15</v>
      </c>
      <c r="O15" s="6" t="s">
        <v>16</v>
      </c>
    </row>
    <row r="16" spans="1:15" x14ac:dyDescent="0.25">
      <c r="A16" s="93" t="s">
        <v>130</v>
      </c>
      <c r="B16" s="6">
        <v>150</v>
      </c>
      <c r="C16" s="6">
        <v>180</v>
      </c>
      <c r="D16" s="7">
        <v>180</v>
      </c>
      <c r="E16" s="8" t="s">
        <v>131</v>
      </c>
      <c r="F16" s="6">
        <v>2500</v>
      </c>
      <c r="G16" s="6">
        <v>86.81</v>
      </c>
      <c r="H16" s="6">
        <v>103.9</v>
      </c>
      <c r="I16" s="6">
        <v>103.9</v>
      </c>
      <c r="J16" s="9">
        <f t="shared" ref="J16:J28" si="0">G16*F16/1000</f>
        <v>217.02500000000001</v>
      </c>
      <c r="K16" s="9">
        <f t="shared" ref="K16:K28" si="1">H16*F16/1000</f>
        <v>259.75</v>
      </c>
      <c r="L16" s="9">
        <f t="shared" ref="L16:L28" si="2">I16*F16/1000</f>
        <v>259.75</v>
      </c>
      <c r="M16" s="9">
        <f>SUM(J16:J23)</f>
        <v>261.20710000000003</v>
      </c>
      <c r="N16" s="9">
        <f>SUM(K16:K23)</f>
        <v>312.75152000000003</v>
      </c>
      <c r="O16" s="10">
        <f>SUM(L16:L23)</f>
        <v>312.75152000000003</v>
      </c>
    </row>
    <row r="17" spans="1:15" x14ac:dyDescent="0.25">
      <c r="A17" s="94"/>
      <c r="B17" s="1"/>
      <c r="C17" s="1"/>
      <c r="D17" s="1"/>
      <c r="E17" s="12" t="s">
        <v>62</v>
      </c>
      <c r="F17" s="6">
        <v>500</v>
      </c>
      <c r="G17" s="6">
        <v>34</v>
      </c>
      <c r="H17" s="6">
        <v>40.799999999999997</v>
      </c>
      <c r="I17" s="6">
        <v>40.799999999999997</v>
      </c>
      <c r="J17" s="9">
        <f t="shared" si="0"/>
        <v>17</v>
      </c>
      <c r="K17" s="9">
        <f t="shared" si="1"/>
        <v>20.399999999999999</v>
      </c>
      <c r="L17" s="9">
        <f t="shared" si="2"/>
        <v>20.399999999999999</v>
      </c>
      <c r="M17" s="9"/>
      <c r="N17" s="9"/>
      <c r="O17" s="10"/>
    </row>
    <row r="18" spans="1:15" x14ac:dyDescent="0.25">
      <c r="A18" s="94"/>
      <c r="B18" s="1"/>
      <c r="C18" s="1"/>
      <c r="D18" s="1"/>
      <c r="E18" s="12" t="s">
        <v>22</v>
      </c>
      <c r="F18" s="6">
        <v>1300</v>
      </c>
      <c r="G18" s="6">
        <v>5</v>
      </c>
      <c r="H18" s="6">
        <v>6</v>
      </c>
      <c r="I18" s="6">
        <v>6</v>
      </c>
      <c r="J18" s="9">
        <f t="shared" si="0"/>
        <v>6.5</v>
      </c>
      <c r="K18" s="9">
        <f t="shared" si="1"/>
        <v>7.8</v>
      </c>
      <c r="L18" s="9">
        <f t="shared" si="2"/>
        <v>7.8</v>
      </c>
      <c r="M18" s="9"/>
      <c r="N18" s="9"/>
      <c r="O18" s="10"/>
    </row>
    <row r="19" spans="1:15" x14ac:dyDescent="0.25">
      <c r="A19" s="103"/>
      <c r="B19" s="14"/>
      <c r="C19" s="15"/>
      <c r="D19" s="15"/>
      <c r="E19" s="12" t="s">
        <v>32</v>
      </c>
      <c r="F19" s="6">
        <v>250</v>
      </c>
      <c r="G19" s="6">
        <v>5.97</v>
      </c>
      <c r="H19" s="6">
        <v>7.16</v>
      </c>
      <c r="I19" s="6">
        <v>7.16</v>
      </c>
      <c r="J19" s="9">
        <f t="shared" si="0"/>
        <v>1.4924999999999999</v>
      </c>
      <c r="K19" s="9">
        <f t="shared" si="1"/>
        <v>1.79</v>
      </c>
      <c r="L19" s="9">
        <f t="shared" si="2"/>
        <v>1.79</v>
      </c>
      <c r="M19" s="9"/>
      <c r="N19" s="9"/>
      <c r="O19" s="10"/>
    </row>
    <row r="20" spans="1:15" x14ac:dyDescent="0.25">
      <c r="A20" s="94"/>
      <c r="B20" s="1"/>
      <c r="C20" s="1"/>
      <c r="D20" s="1"/>
      <c r="E20" s="12" t="s">
        <v>50</v>
      </c>
      <c r="F20" s="6">
        <v>300</v>
      </c>
      <c r="G20" s="6">
        <v>10</v>
      </c>
      <c r="H20" s="6">
        <v>12</v>
      </c>
      <c r="I20" s="6">
        <v>12</v>
      </c>
      <c r="J20" s="9">
        <f t="shared" si="0"/>
        <v>3</v>
      </c>
      <c r="K20" s="9">
        <f t="shared" si="1"/>
        <v>3.6</v>
      </c>
      <c r="L20" s="9">
        <f t="shared" si="2"/>
        <v>3.6</v>
      </c>
      <c r="M20" s="9"/>
      <c r="N20" s="9"/>
      <c r="O20" s="10"/>
    </row>
    <row r="21" spans="1:15" x14ac:dyDescent="0.25">
      <c r="A21" s="94"/>
      <c r="E21" s="19" t="s">
        <v>75</v>
      </c>
      <c r="F21" s="13">
        <v>2000</v>
      </c>
      <c r="G21" s="13">
        <v>8</v>
      </c>
      <c r="H21" s="13">
        <v>9.6</v>
      </c>
      <c r="I21" s="13">
        <v>9.6</v>
      </c>
      <c r="J21" s="9">
        <f t="shared" si="0"/>
        <v>16</v>
      </c>
      <c r="K21" s="9">
        <f t="shared" si="1"/>
        <v>19.2</v>
      </c>
      <c r="L21" s="9">
        <f t="shared" si="2"/>
        <v>19.2</v>
      </c>
      <c r="M21" s="10"/>
      <c r="N21" s="10"/>
      <c r="O21" s="10"/>
    </row>
    <row r="22" spans="1:15" x14ac:dyDescent="0.25">
      <c r="A22" s="94"/>
      <c r="E22" s="19" t="s">
        <v>76</v>
      </c>
      <c r="F22" s="13">
        <v>0.12</v>
      </c>
      <c r="G22" s="13">
        <v>80</v>
      </c>
      <c r="H22" s="13">
        <v>96</v>
      </c>
      <c r="I22" s="13">
        <v>96</v>
      </c>
      <c r="J22" s="9">
        <f t="shared" si="0"/>
        <v>9.5999999999999992E-3</v>
      </c>
      <c r="K22" s="9">
        <f t="shared" si="1"/>
        <v>1.1519999999999999E-2</v>
      </c>
      <c r="L22" s="9">
        <f t="shared" si="2"/>
        <v>1.1519999999999999E-2</v>
      </c>
      <c r="M22" s="10"/>
      <c r="N22" s="10"/>
      <c r="O22" s="10"/>
    </row>
    <row r="23" spans="1:15" x14ac:dyDescent="0.25">
      <c r="A23" s="94"/>
      <c r="E23" s="19" t="s">
        <v>46</v>
      </c>
      <c r="F23" s="13">
        <v>200</v>
      </c>
      <c r="G23" s="13">
        <v>0.9</v>
      </c>
      <c r="H23" s="13">
        <v>1</v>
      </c>
      <c r="I23" s="13">
        <v>1</v>
      </c>
      <c r="J23" s="9">
        <f t="shared" si="0"/>
        <v>0.18</v>
      </c>
      <c r="K23" s="9">
        <f t="shared" si="1"/>
        <v>0.2</v>
      </c>
      <c r="L23" s="9">
        <f t="shared" si="2"/>
        <v>0.2</v>
      </c>
      <c r="M23" s="10"/>
      <c r="N23" s="10"/>
      <c r="O23" s="10"/>
    </row>
    <row r="24" spans="1:15" ht="30" customHeight="1" x14ac:dyDescent="0.25">
      <c r="A24" s="81" t="s">
        <v>91</v>
      </c>
      <c r="B24" s="86">
        <v>200</v>
      </c>
      <c r="C24" s="86">
        <v>200</v>
      </c>
      <c r="D24" s="86">
        <v>200</v>
      </c>
      <c r="E24" s="51" t="s">
        <v>105</v>
      </c>
      <c r="F24" s="13">
        <v>4000</v>
      </c>
      <c r="G24" s="13">
        <v>2</v>
      </c>
      <c r="H24" s="13">
        <v>2</v>
      </c>
      <c r="I24" s="13">
        <v>2</v>
      </c>
      <c r="J24" s="9">
        <f t="shared" si="0"/>
        <v>8</v>
      </c>
      <c r="K24" s="9">
        <f t="shared" si="1"/>
        <v>8</v>
      </c>
      <c r="L24" s="9">
        <f t="shared" si="2"/>
        <v>8</v>
      </c>
      <c r="M24" s="10">
        <f>SUM(J24:J26)</f>
        <v>16.268000000000001</v>
      </c>
      <c r="N24" s="10">
        <f t="shared" ref="N24:O24" si="3">SUM(K24:K26)</f>
        <v>16.268000000000001</v>
      </c>
      <c r="O24" s="10">
        <f t="shared" si="3"/>
        <v>16.268000000000001</v>
      </c>
    </row>
    <row r="25" spans="1:15" x14ac:dyDescent="0.25">
      <c r="A25" s="105"/>
      <c r="B25" s="87"/>
      <c r="C25" s="87"/>
      <c r="D25" s="87"/>
      <c r="E25" s="51" t="s">
        <v>34</v>
      </c>
      <c r="F25" s="13">
        <v>550</v>
      </c>
      <c r="G25" s="13">
        <v>15</v>
      </c>
      <c r="H25" s="13">
        <v>15</v>
      </c>
      <c r="I25" s="13">
        <v>15</v>
      </c>
      <c r="J25" s="9">
        <f t="shared" si="0"/>
        <v>8.25</v>
      </c>
      <c r="K25" s="9">
        <f t="shared" si="1"/>
        <v>8.25</v>
      </c>
      <c r="L25" s="9">
        <f t="shared" si="2"/>
        <v>8.25</v>
      </c>
      <c r="M25" s="10"/>
      <c r="N25" s="10"/>
      <c r="O25" s="10"/>
    </row>
    <row r="26" spans="1:15" ht="15" customHeight="1" x14ac:dyDescent="0.25">
      <c r="A26" s="105"/>
      <c r="B26" s="88"/>
      <c r="C26" s="88">
        <v>200</v>
      </c>
      <c r="D26" s="88">
        <v>200</v>
      </c>
      <c r="E26" s="19" t="s">
        <v>82</v>
      </c>
      <c r="F26" s="13">
        <v>0.12</v>
      </c>
      <c r="G26" s="13">
        <v>150</v>
      </c>
      <c r="H26" s="13">
        <v>150</v>
      </c>
      <c r="I26" s="13">
        <v>150</v>
      </c>
      <c r="J26" s="9">
        <f t="shared" si="0"/>
        <v>1.7999999999999999E-2</v>
      </c>
      <c r="K26" s="9">
        <f t="shared" si="1"/>
        <v>1.7999999999999999E-2</v>
      </c>
      <c r="L26" s="9">
        <f t="shared" si="2"/>
        <v>1.7999999999999999E-2</v>
      </c>
      <c r="M26" s="13"/>
      <c r="N26" s="13"/>
      <c r="O26" s="13"/>
    </row>
    <row r="27" spans="1:15" ht="15" customHeight="1" x14ac:dyDescent="0.25">
      <c r="A27" s="81" t="s">
        <v>23</v>
      </c>
      <c r="B27" s="20">
        <v>20</v>
      </c>
      <c r="C27" s="13">
        <v>35</v>
      </c>
      <c r="D27" s="13">
        <v>40</v>
      </c>
      <c r="E27" s="21" t="s">
        <v>23</v>
      </c>
      <c r="F27" s="13">
        <v>625</v>
      </c>
      <c r="G27" s="13">
        <v>20</v>
      </c>
      <c r="H27" s="13">
        <v>35</v>
      </c>
      <c r="I27" s="13">
        <v>40</v>
      </c>
      <c r="J27" s="9">
        <f t="shared" si="0"/>
        <v>12.5</v>
      </c>
      <c r="K27" s="9">
        <f t="shared" si="1"/>
        <v>21.875</v>
      </c>
      <c r="L27" s="9">
        <f t="shared" si="2"/>
        <v>25</v>
      </c>
      <c r="M27" s="10">
        <f>J27</f>
        <v>12.5</v>
      </c>
      <c r="N27" s="10">
        <f>K27</f>
        <v>21.875</v>
      </c>
      <c r="O27" s="10">
        <f>L27</f>
        <v>25</v>
      </c>
    </row>
    <row r="28" spans="1:15" x14ac:dyDescent="0.25">
      <c r="A28" s="82"/>
      <c r="B28" s="20"/>
      <c r="C28" s="13"/>
      <c r="D28" s="13"/>
      <c r="E28" s="21"/>
      <c r="F28" s="13"/>
      <c r="G28" s="13"/>
      <c r="H28" s="13"/>
      <c r="I28" s="13"/>
      <c r="J28" s="9">
        <f t="shared" si="0"/>
        <v>0</v>
      </c>
      <c r="K28" s="9">
        <f t="shared" si="1"/>
        <v>0</v>
      </c>
      <c r="L28" s="9">
        <f t="shared" si="2"/>
        <v>0</v>
      </c>
      <c r="M28" s="10"/>
      <c r="N28" s="10"/>
      <c r="O28" s="10"/>
    </row>
    <row r="29" spans="1:15" x14ac:dyDescent="0.25">
      <c r="A29" s="58"/>
      <c r="B29" s="20"/>
      <c r="C29" s="13"/>
      <c r="D29" s="13"/>
      <c r="E29" s="21"/>
      <c r="F29" s="13"/>
      <c r="G29" s="13"/>
      <c r="H29" s="13"/>
      <c r="I29" s="13"/>
      <c r="J29" s="9"/>
      <c r="K29" s="9"/>
      <c r="L29" s="9"/>
      <c r="M29" s="10"/>
      <c r="N29" s="10"/>
      <c r="O29" s="10"/>
    </row>
    <row r="30" spans="1:15" x14ac:dyDescent="0.25">
      <c r="A30" s="22" t="s">
        <v>24</v>
      </c>
      <c r="B30" s="22"/>
      <c r="C30" s="22"/>
      <c r="D30" s="22"/>
      <c r="E30" s="22"/>
      <c r="F30" s="13"/>
      <c r="G30" s="13"/>
      <c r="H30" s="13"/>
      <c r="I30" s="13"/>
      <c r="J30" s="6"/>
      <c r="K30" s="6"/>
      <c r="L30" s="6"/>
      <c r="M30" s="13"/>
      <c r="N30" s="13"/>
      <c r="O30" s="13"/>
    </row>
    <row r="31" spans="1:15" x14ac:dyDescent="0.25">
      <c r="A31" s="22"/>
      <c r="B31" s="22"/>
      <c r="C31" s="22"/>
      <c r="D31" s="22"/>
      <c r="E31" s="22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outlineLevel="1" x14ac:dyDescent="0.25">
      <c r="A32" s="68" t="s">
        <v>25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70"/>
      <c r="M32" s="10">
        <f>SUM(M16:M31)</f>
        <v>289.9751</v>
      </c>
      <c r="N32" s="10">
        <f>SUM(N16:N31)</f>
        <v>350.89452000000006</v>
      </c>
      <c r="O32" s="10">
        <f>SUM(O16:O31)</f>
        <v>354.01952000000006</v>
      </c>
    </row>
    <row r="33" spans="1:15" outlineLevel="1" x14ac:dyDescent="0.25">
      <c r="A33" s="68" t="s">
        <v>26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70"/>
      <c r="M33" s="10">
        <f>M32*1.2</f>
        <v>347.97012000000001</v>
      </c>
      <c r="N33" s="10">
        <f t="shared" ref="N33:O33" si="4">N32*1.2</f>
        <v>421.07342400000005</v>
      </c>
      <c r="O33" s="10">
        <f t="shared" si="4"/>
        <v>424.82342400000005</v>
      </c>
    </row>
    <row r="34" spans="1:15" outlineLevel="1" x14ac:dyDescent="0.25">
      <c r="A34" s="68" t="s">
        <v>27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70"/>
      <c r="M34" s="71">
        <f>(M33+N33+O33)/3</f>
        <v>397.95565600000009</v>
      </c>
      <c r="N34" s="72"/>
      <c r="O34" s="73"/>
    </row>
    <row r="35" spans="1:15" outlineLevel="1" x14ac:dyDescent="0.25">
      <c r="A35" s="68" t="s">
        <v>28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70"/>
      <c r="M35" s="71">
        <f>M34*1.12</f>
        <v>445.71033472000016</v>
      </c>
      <c r="N35" s="72"/>
      <c r="O35" s="73"/>
    </row>
    <row r="36" spans="1:15" outlineLevel="1" x14ac:dyDescent="0.25">
      <c r="A36" s="68" t="s">
        <v>29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70"/>
      <c r="M36" s="23"/>
      <c r="N36" s="23"/>
      <c r="O36" s="23"/>
    </row>
    <row r="37" spans="1:15" outlineLevel="1" x14ac:dyDescent="0.25"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</sheetData>
  <mergeCells count="26">
    <mergeCell ref="A10:D10"/>
    <mergeCell ref="M1:O1"/>
    <mergeCell ref="M3:O3"/>
    <mergeCell ref="M4:O4"/>
    <mergeCell ref="M5:O5"/>
    <mergeCell ref="A7:N8"/>
    <mergeCell ref="M13:O14"/>
    <mergeCell ref="A13:A15"/>
    <mergeCell ref="B13:D14"/>
    <mergeCell ref="E13:E15"/>
    <mergeCell ref="F13:F15"/>
    <mergeCell ref="G13:I14"/>
    <mergeCell ref="J13:L14"/>
    <mergeCell ref="A16:A23"/>
    <mergeCell ref="A24:A26"/>
    <mergeCell ref="B24:B26"/>
    <mergeCell ref="C24:C26"/>
    <mergeCell ref="D24:D26"/>
    <mergeCell ref="A35:L35"/>
    <mergeCell ref="M35:O35"/>
    <mergeCell ref="A36:L36"/>
    <mergeCell ref="A27:A28"/>
    <mergeCell ref="A32:L32"/>
    <mergeCell ref="A33:L33"/>
    <mergeCell ref="A34:L34"/>
    <mergeCell ref="M34:O34"/>
  </mergeCells>
  <pageMargins left="0.25" right="0.25" top="0.75" bottom="0.75" header="0.3" footer="0.3"/>
  <pageSetup paperSize="9" scale="6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1 н 1 д</vt:lpstr>
      <vt:lpstr> 1 н 2 д </vt:lpstr>
      <vt:lpstr>1 н 3 д</vt:lpstr>
      <vt:lpstr>1 н4 д</vt:lpstr>
      <vt:lpstr>1н 5 д</vt:lpstr>
      <vt:lpstr>2 н 1 д</vt:lpstr>
      <vt:lpstr>2н 2 д</vt:lpstr>
      <vt:lpstr>2н 3 д</vt:lpstr>
      <vt:lpstr>2н 4 д</vt:lpstr>
      <vt:lpstr>2н 5д</vt:lpstr>
      <vt:lpstr>3н 1д</vt:lpstr>
      <vt:lpstr>3н 2д</vt:lpstr>
      <vt:lpstr>3н 3д</vt:lpstr>
      <vt:lpstr>3н 4д</vt:lpstr>
      <vt:lpstr>3нт 5д</vt:lpstr>
      <vt:lpstr>4н 1д</vt:lpstr>
      <vt:lpstr>4 н 2 д</vt:lpstr>
      <vt:lpstr>4н 3д</vt:lpstr>
      <vt:lpstr>4нт 4 д</vt:lpstr>
      <vt:lpstr>4н 5д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2023-02-07T13:18:24Z</dcterms:modified>
</cp:coreProperties>
</file>